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ddyilos/Downloads/1/"/>
    </mc:Choice>
  </mc:AlternateContent>
  <xr:revisionPtr revIDLastSave="0" documentId="8_{B97841B0-DE12-764C-83F7-BA261C1909F4}" xr6:coauthVersionLast="38" xr6:coauthVersionMax="38" xr10:uidLastSave="{00000000-0000-0000-0000-000000000000}"/>
  <bookViews>
    <workbookView xWindow="0" yWindow="460" windowWidth="29480" windowHeight="13720" xr2:uid="{00000000-000D-0000-FFFF-FFFF00000000}"/>
  </bookViews>
  <sheets>
    <sheet name="Chq Cleared-USD" sheetId="1" r:id="rId1"/>
    <sheet name="Chq Cleared-LRD" sheetId="11" r:id="rId2"/>
    <sheet name="ATM-USD" sheetId="2" r:id="rId3"/>
    <sheet name="ATM -LRD" sheetId="12" r:id="rId4"/>
    <sheet name="POS-USD" sheetId="3" r:id="rId5"/>
    <sheet name="POS-LRD" sheetId="14" r:id="rId6"/>
    <sheet name="FRAUD" sheetId="6" r:id="rId7"/>
    <sheet name="Mobile Money-LRD" sheetId="9" r:id="rId8"/>
    <sheet name="Mobile Money - USD" sheetId="15" r:id="rId9"/>
    <sheet name="INTERNET BANKING" sheetId="10" r:id="rId10"/>
  </sheets>
  <calcPr calcId="179021"/>
</workbook>
</file>

<file path=xl/calcChain.xml><?xml version="1.0" encoding="utf-8"?>
<calcChain xmlns="http://schemas.openxmlformats.org/spreadsheetml/2006/main">
  <c r="M11" i="15" l="1"/>
  <c r="N11" i="15" s="1"/>
  <c r="K11" i="15"/>
  <c r="L11" i="15" s="1"/>
  <c r="M11" i="9"/>
  <c r="N11" i="9" s="1"/>
  <c r="K11" i="9"/>
  <c r="L11" i="9" s="1"/>
  <c r="M12" i="3" l="1"/>
  <c r="N12" i="3" s="1"/>
  <c r="M13" i="3"/>
  <c r="N13" i="3" s="1"/>
  <c r="M11" i="3"/>
  <c r="N11" i="3" s="1"/>
  <c r="L13" i="3"/>
  <c r="K12" i="3"/>
  <c r="L12" i="3" s="1"/>
  <c r="K13" i="3"/>
  <c r="K11" i="3"/>
  <c r="L11" i="3" s="1"/>
  <c r="M11" i="14"/>
  <c r="N11" i="14" s="1"/>
  <c r="K11" i="14"/>
  <c r="L11" i="14" s="1"/>
  <c r="M12" i="12"/>
  <c r="N12" i="12" s="1"/>
  <c r="K12" i="12"/>
  <c r="L12" i="12" s="1"/>
  <c r="N15" i="2"/>
  <c r="M12" i="2"/>
  <c r="N12" i="2" s="1"/>
  <c r="M13" i="2"/>
  <c r="N13" i="2" s="1"/>
  <c r="M14" i="2"/>
  <c r="N14" i="2" s="1"/>
  <c r="M15" i="2"/>
  <c r="M11" i="2"/>
  <c r="N11" i="2" s="1"/>
  <c r="L13" i="2"/>
  <c r="K15" i="2"/>
  <c r="L15" i="2" s="1"/>
  <c r="K12" i="2"/>
  <c r="L12" i="2" s="1"/>
  <c r="K13" i="2"/>
  <c r="K14" i="2"/>
  <c r="L14" i="2" s="1"/>
  <c r="K11" i="2"/>
  <c r="L11" i="2" s="1"/>
  <c r="N15" i="11"/>
  <c r="M12" i="11"/>
  <c r="N12" i="11" s="1"/>
  <c r="M13" i="11"/>
  <c r="N13" i="11" s="1"/>
  <c r="M14" i="11"/>
  <c r="N14" i="11" s="1"/>
  <c r="M15" i="11"/>
  <c r="M16" i="11"/>
  <c r="N16" i="11" s="1"/>
  <c r="M17" i="11"/>
  <c r="N17" i="11" s="1"/>
  <c r="M18" i="11"/>
  <c r="N18" i="11" s="1"/>
  <c r="M19" i="11"/>
  <c r="N19" i="11" s="1"/>
  <c r="M20" i="11"/>
  <c r="N20" i="11" s="1"/>
  <c r="M11" i="11"/>
  <c r="N11" i="11" s="1"/>
  <c r="K12" i="11"/>
  <c r="L12" i="11" s="1"/>
  <c r="K13" i="11"/>
  <c r="L13" i="11" s="1"/>
  <c r="K14" i="11"/>
  <c r="L14" i="11" s="1"/>
  <c r="K15" i="11"/>
  <c r="L15" i="11" s="1"/>
  <c r="K16" i="11"/>
  <c r="L16" i="11" s="1"/>
  <c r="K17" i="11"/>
  <c r="L17" i="11" s="1"/>
  <c r="K18" i="11"/>
  <c r="L18" i="11" s="1"/>
  <c r="K19" i="11"/>
  <c r="L19" i="11" s="1"/>
  <c r="K20" i="11"/>
  <c r="L20" i="11" s="1"/>
  <c r="K11" i="11"/>
  <c r="L11" i="1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11" i="1"/>
  <c r="N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11" i="1"/>
  <c r="L11" i="1" s="1"/>
  <c r="H13" i="2" l="1"/>
  <c r="H12" i="2"/>
  <c r="H11" i="2"/>
  <c r="E13" i="2"/>
  <c r="E12" i="2"/>
  <c r="E11" i="2"/>
</calcChain>
</file>

<file path=xl/sharedStrings.xml><?xml version="1.0" encoding="utf-8"?>
<sst xmlns="http://schemas.openxmlformats.org/spreadsheetml/2006/main" count="290" uniqueCount="74">
  <si>
    <t>Name of Bank</t>
  </si>
  <si>
    <t xml:space="preserve">   No of Branches</t>
  </si>
  <si>
    <t xml:space="preserve">               Volume</t>
  </si>
  <si>
    <t xml:space="preserve">                 Value</t>
  </si>
  <si>
    <t xml:space="preserve">                                                       PROJECTION</t>
  </si>
  <si>
    <t xml:space="preserve">                        Volume</t>
  </si>
  <si>
    <t xml:space="preserve">                           Value</t>
  </si>
  <si>
    <t xml:space="preserve">                            Cheque Cleared</t>
  </si>
  <si>
    <t xml:space="preserve">                                        ATM</t>
  </si>
  <si>
    <t xml:space="preserve">                                        POS</t>
  </si>
  <si>
    <t>(yes/no)</t>
  </si>
  <si>
    <t>MICR</t>
  </si>
  <si>
    <t>PROJECTION</t>
  </si>
  <si>
    <t xml:space="preserve">       Volume</t>
  </si>
  <si>
    <t xml:space="preserve">           Value</t>
  </si>
  <si>
    <t>No. of ATM</t>
  </si>
  <si>
    <t>FRAUD THROUGH SPECIFIC CHANNELS AND PAYMENT INSTRUMENTS</t>
  </si>
  <si>
    <t>PAYMENT CHANNELS</t>
  </si>
  <si>
    <t>INSTRUMENTS</t>
  </si>
  <si>
    <t>Volume</t>
  </si>
  <si>
    <t>Value</t>
  </si>
  <si>
    <t>TOTAL FRAUD</t>
  </si>
  <si>
    <t>*Fraud through specific channels include phone banking, mobile banking, internet banking, and other channel</t>
  </si>
  <si>
    <t>*Fraud via payment instrruments include cheques, credit cards, ATM Card, debit card, prepaid card and others.</t>
  </si>
  <si>
    <t>Half Year 2018</t>
  </si>
  <si>
    <t xml:space="preserve">   No. of POS Terminals</t>
  </si>
  <si>
    <t>First Half 2018</t>
  </si>
  <si>
    <t>Mobile Money</t>
  </si>
  <si>
    <t>INTERNET BANKING</t>
  </si>
  <si>
    <t>Operator(MM0)</t>
  </si>
  <si>
    <t xml:space="preserve">                                       No. of Customers Registered </t>
  </si>
  <si>
    <t>Central Bank of Liberia</t>
  </si>
  <si>
    <t>Liberia Bank for Development and Investment</t>
  </si>
  <si>
    <t>EcoBank Liberia Limited</t>
  </si>
  <si>
    <t>International Bank Liberia Limited</t>
  </si>
  <si>
    <t>GNBank Liberia Limited</t>
  </si>
  <si>
    <t>United Bank of Afria Liberia Limited</t>
  </si>
  <si>
    <t>Guaranty Trust Bank Liberia Limited</t>
  </si>
  <si>
    <t>Global Bank Liberia Limited</t>
  </si>
  <si>
    <t>Access Bank Liberia Limited</t>
  </si>
  <si>
    <t>Afriland Fist Bank Liberia Limited</t>
  </si>
  <si>
    <t>ECOBANK</t>
  </si>
  <si>
    <t>UBA</t>
  </si>
  <si>
    <t>GTBANK</t>
  </si>
  <si>
    <t>LBDI</t>
  </si>
  <si>
    <t>IBL</t>
  </si>
  <si>
    <t>Bank</t>
  </si>
  <si>
    <t>N/A</t>
  </si>
  <si>
    <t>SWIFT</t>
  </si>
  <si>
    <t>GT BANK</t>
  </si>
  <si>
    <t>Yes</t>
  </si>
  <si>
    <t>Source : Supervision Department</t>
  </si>
  <si>
    <t>Source: Payment Systems Department</t>
  </si>
  <si>
    <t>Payment Systems  Department</t>
  </si>
  <si>
    <t>Data on Check Clearing LRD</t>
  </si>
  <si>
    <t xml:space="preserve"> 2016- September 2018</t>
  </si>
  <si>
    <t>Data on Check Clearing USD</t>
  </si>
  <si>
    <t>Data on ATM Usage -LRD</t>
  </si>
  <si>
    <t>Data on ATM Usage -USD</t>
  </si>
  <si>
    <t>Data on POS Usage -LRD</t>
  </si>
  <si>
    <t>Data on POS Usage -USD</t>
  </si>
  <si>
    <t>Source: Regulation &amp; Supervision Department</t>
  </si>
  <si>
    <t>MTN &amp; Orange</t>
  </si>
  <si>
    <t>Data on Mobile Money Usage -LRD</t>
  </si>
  <si>
    <t>Data on Mobile Money Usage USD</t>
  </si>
  <si>
    <t xml:space="preserve"> 2016-September 2018</t>
  </si>
  <si>
    <t xml:space="preserve"> 2016- september  2018</t>
  </si>
  <si>
    <t>Jan-Sept 2018</t>
  </si>
  <si>
    <t>Jan- Sept 2018</t>
  </si>
  <si>
    <t>Jan-Sept  2018</t>
  </si>
  <si>
    <t>Jan- Sept  2018</t>
  </si>
  <si>
    <t>yes</t>
  </si>
  <si>
    <t>Jan- Sept. 2018</t>
  </si>
  <si>
    <t>Jan-Sept.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</si>
</sst>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(* #,##0.0_);_(* \(#,##0.0\);_(* &quot;-&quot;?_);_(@_)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ont="1"/>
    <xf numFmtId="0" fontId="3" fillId="0" borderId="8" xfId="0" applyFont="1" applyBorder="1"/>
    <xf numFmtId="16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" fontId="0" fillId="0" borderId="10" xfId="0" applyNumberFormat="1" applyBorder="1" applyAlignment="1">
      <alignment horizontal="center"/>
    </xf>
    <xf numFmtId="37" fontId="0" fillId="0" borderId="1" xfId="1" applyNumberFormat="1" applyFont="1" applyBorder="1"/>
    <xf numFmtId="166" fontId="0" fillId="0" borderId="1" xfId="1" applyNumberFormat="1" applyFont="1" applyBorder="1"/>
    <xf numFmtId="43" fontId="0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6" fontId="0" fillId="0" borderId="1" xfId="2" applyNumberFormat="1" applyFont="1" applyFill="1" applyBorder="1"/>
    <xf numFmtId="43" fontId="0" fillId="0" borderId="1" xfId="1" applyFont="1" applyFill="1" applyBorder="1"/>
    <xf numFmtId="167" fontId="0" fillId="0" borderId="1" xfId="0" applyNumberFormat="1" applyBorder="1"/>
    <xf numFmtId="43" fontId="0" fillId="0" borderId="1" xfId="0" applyNumberFormat="1" applyBorder="1"/>
    <xf numFmtId="166" fontId="0" fillId="0" borderId="1" xfId="0" applyNumberFormat="1" applyBorder="1"/>
    <xf numFmtId="0" fontId="6" fillId="0" borderId="6" xfId="0" applyFont="1" applyBorder="1"/>
    <xf numFmtId="1" fontId="0" fillId="0" borderId="1" xfId="0" applyNumberFormat="1" applyBorder="1"/>
    <xf numFmtId="3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0</xdr:row>
      <xdr:rowOff>66675</xdr:rowOff>
    </xdr:from>
    <xdr:to>
      <xdr:col>10</xdr:col>
      <xdr:colOff>315994</xdr:colOff>
      <xdr:row>4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150" y="66675"/>
          <a:ext cx="1097044" cy="876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D9" sqref="D9"/>
    </sheetView>
  </sheetViews>
  <sheetFormatPr baseColWidth="10" defaultColWidth="8.83203125" defaultRowHeight="15"/>
  <cols>
    <col min="1" max="1" width="38.83203125" customWidth="1"/>
    <col min="2" max="2" width="8.1640625" customWidth="1"/>
    <col min="3" max="3" width="7.6640625" customWidth="1"/>
    <col min="4" max="4" width="13.5" bestFit="1" customWidth="1"/>
    <col min="5" max="6" width="10.5" customWidth="1"/>
    <col min="7" max="7" width="14.33203125" customWidth="1"/>
    <col min="8" max="8" width="15.33203125" customWidth="1"/>
    <col min="9" max="9" width="16.6640625" customWidth="1"/>
    <col min="10" max="10" width="18.5" customWidth="1"/>
    <col min="11" max="11" width="10.5" customWidth="1"/>
    <col min="12" max="12" width="12.6640625" customWidth="1"/>
    <col min="13" max="13" width="16.5" customWidth="1"/>
    <col min="14" max="14" width="15.33203125" customWidth="1"/>
    <col min="15" max="15" width="8.33203125" customWidth="1"/>
  </cols>
  <sheetData>
    <row r="1" spans="1:15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</row>
    <row r="3" spans="1:15">
      <c r="D3" s="29" t="s">
        <v>31</v>
      </c>
      <c r="E3" s="29"/>
      <c r="F3" s="29"/>
    </row>
    <row r="4" spans="1:15">
      <c r="D4" s="29" t="s">
        <v>53</v>
      </c>
      <c r="E4" s="29"/>
      <c r="F4" s="29"/>
    </row>
    <row r="5" spans="1:15">
      <c r="D5" s="29" t="s">
        <v>56</v>
      </c>
      <c r="E5" s="29"/>
      <c r="F5" s="29"/>
    </row>
    <row r="6" spans="1:15" ht="16">
      <c r="A6" s="19"/>
      <c r="B6" s="19"/>
      <c r="C6" s="19"/>
      <c r="D6" s="19" t="s">
        <v>55</v>
      </c>
      <c r="E6" s="19"/>
      <c r="F6" s="19"/>
      <c r="G6" s="19"/>
    </row>
    <row r="7" spans="1:15">
      <c r="N7" s="4"/>
      <c r="O7" s="4"/>
    </row>
    <row r="8" spans="1:15">
      <c r="A8" s="10" t="s">
        <v>0</v>
      </c>
      <c r="B8" s="8" t="s">
        <v>1</v>
      </c>
      <c r="C8" s="21"/>
      <c r="D8" s="9"/>
      <c r="E8" s="7" t="s">
        <v>7</v>
      </c>
      <c r="F8" s="7"/>
      <c r="G8" s="7"/>
      <c r="H8" s="7"/>
      <c r="I8" s="7"/>
      <c r="J8" s="6"/>
      <c r="K8" s="5" t="s">
        <v>4</v>
      </c>
      <c r="L8" s="7"/>
      <c r="M8" s="7"/>
      <c r="N8" s="7"/>
      <c r="O8" s="14"/>
    </row>
    <row r="9" spans="1:15">
      <c r="A9" s="16"/>
      <c r="B9" s="14">
        <v>2016</v>
      </c>
      <c r="C9" s="15">
        <v>2017</v>
      </c>
      <c r="D9" s="15" t="s">
        <v>73</v>
      </c>
      <c r="E9" s="21" t="s">
        <v>2</v>
      </c>
      <c r="F9" s="21"/>
      <c r="G9" s="9"/>
      <c r="H9" s="5" t="s">
        <v>3</v>
      </c>
      <c r="I9" s="7"/>
      <c r="J9" s="6"/>
      <c r="K9" s="5" t="s">
        <v>5</v>
      </c>
      <c r="L9" s="7"/>
      <c r="M9" s="5" t="s">
        <v>6</v>
      </c>
      <c r="N9" s="7"/>
      <c r="O9" s="17" t="s">
        <v>11</v>
      </c>
    </row>
    <row r="10" spans="1:15">
      <c r="A10" s="11"/>
      <c r="B10" s="11"/>
      <c r="C10" s="2"/>
      <c r="D10" s="2"/>
      <c r="E10" s="12">
        <v>2016</v>
      </c>
      <c r="F10" s="12">
        <v>2017</v>
      </c>
      <c r="G10" s="13" t="s">
        <v>67</v>
      </c>
      <c r="H10" s="13">
        <v>2016</v>
      </c>
      <c r="I10" s="13">
        <v>2017</v>
      </c>
      <c r="J10" s="13" t="s">
        <v>69</v>
      </c>
      <c r="K10" s="13">
        <v>2018</v>
      </c>
      <c r="L10" s="13">
        <v>2019</v>
      </c>
      <c r="M10" s="13">
        <v>2018</v>
      </c>
      <c r="N10" s="13">
        <v>2019</v>
      </c>
      <c r="O10" s="18" t="s">
        <v>10</v>
      </c>
    </row>
    <row r="11" spans="1:15" ht="22.25" customHeight="1">
      <c r="A11" s="36" t="s">
        <v>31</v>
      </c>
      <c r="B11" s="37">
        <v>1</v>
      </c>
      <c r="C11" s="37">
        <v>1</v>
      </c>
      <c r="D11" s="3">
        <v>1</v>
      </c>
      <c r="E11" s="37">
        <v>14290</v>
      </c>
      <c r="F11" s="37">
        <v>11908</v>
      </c>
      <c r="G11" s="37">
        <v>8485</v>
      </c>
      <c r="H11" s="38">
        <v>447592166.00999999</v>
      </c>
      <c r="I11" s="38">
        <v>284543883.69999999</v>
      </c>
      <c r="J11" s="38">
        <v>200139988.69999999</v>
      </c>
      <c r="K11" s="47">
        <f>(G11*0.2)+G11</f>
        <v>10182</v>
      </c>
      <c r="L11" s="48">
        <f>(K11*0.75)+K11</f>
        <v>17818.5</v>
      </c>
      <c r="M11" s="48">
        <f>(J11*0.2)+J11</f>
        <v>240167986.44</v>
      </c>
      <c r="N11" s="48">
        <f>(M11*0.75)+M11</f>
        <v>420293976.26999998</v>
      </c>
      <c r="O11" s="3" t="s">
        <v>50</v>
      </c>
    </row>
    <row r="12" spans="1:15" ht="22.25" customHeight="1">
      <c r="A12" s="36" t="s">
        <v>32</v>
      </c>
      <c r="B12" s="37">
        <v>17</v>
      </c>
      <c r="C12" s="37">
        <v>18</v>
      </c>
      <c r="D12" s="3">
        <v>15</v>
      </c>
      <c r="E12" s="37">
        <v>16838</v>
      </c>
      <c r="F12" s="37">
        <v>16864</v>
      </c>
      <c r="G12" s="37">
        <v>13851</v>
      </c>
      <c r="H12" s="38">
        <v>157390536.97999999</v>
      </c>
      <c r="I12" s="38">
        <v>164089737.42000002</v>
      </c>
      <c r="J12" s="38">
        <v>98823416.040000007</v>
      </c>
      <c r="K12" s="47">
        <f t="shared" ref="K12:K20" si="0">(G12*0.2)+G12</f>
        <v>16621.2</v>
      </c>
      <c r="L12" s="48">
        <f t="shared" ref="L12:L20" si="1">(K12*0.75)+K12</f>
        <v>29087.100000000002</v>
      </c>
      <c r="M12" s="48">
        <f t="shared" ref="M12:M20" si="2">(J12*0.2)+J12</f>
        <v>118588099.24800001</v>
      </c>
      <c r="N12" s="48">
        <f t="shared" ref="N12:N20" si="3">(M12*0.75)+M12</f>
        <v>207529173.68400002</v>
      </c>
      <c r="O12" s="3" t="s">
        <v>50</v>
      </c>
    </row>
    <row r="13" spans="1:15" ht="22.25" customHeight="1">
      <c r="A13" s="36" t="s">
        <v>33</v>
      </c>
      <c r="B13" s="37">
        <v>19</v>
      </c>
      <c r="C13" s="37">
        <v>11</v>
      </c>
      <c r="D13" s="3">
        <v>13</v>
      </c>
      <c r="E13" s="37">
        <v>49235</v>
      </c>
      <c r="F13" s="37">
        <v>39116</v>
      </c>
      <c r="G13" s="37">
        <v>27663</v>
      </c>
      <c r="H13" s="38">
        <v>458060231.21000004</v>
      </c>
      <c r="I13" s="38">
        <v>232739524.26999998</v>
      </c>
      <c r="J13" s="38">
        <v>147607459.53</v>
      </c>
      <c r="K13" s="47">
        <f t="shared" si="0"/>
        <v>33195.599999999999</v>
      </c>
      <c r="L13" s="48">
        <f t="shared" si="1"/>
        <v>58092.299999999996</v>
      </c>
      <c r="M13" s="48">
        <f t="shared" si="2"/>
        <v>177128951.43599999</v>
      </c>
      <c r="N13" s="48">
        <f t="shared" si="3"/>
        <v>309975665.01300001</v>
      </c>
      <c r="O13" s="3" t="s">
        <v>50</v>
      </c>
    </row>
    <row r="14" spans="1:15" ht="22.25" customHeight="1">
      <c r="A14" s="36" t="s">
        <v>34</v>
      </c>
      <c r="B14" s="37">
        <v>8</v>
      </c>
      <c r="C14" s="37">
        <v>7</v>
      </c>
      <c r="D14" s="3">
        <v>10</v>
      </c>
      <c r="E14" s="37">
        <v>25105</v>
      </c>
      <c r="F14" s="37">
        <v>23940</v>
      </c>
      <c r="G14" s="37">
        <v>17672</v>
      </c>
      <c r="H14" s="38">
        <v>254558533.75999999</v>
      </c>
      <c r="I14" s="38">
        <v>164485652.25</v>
      </c>
      <c r="J14" s="38">
        <v>117460418.88</v>
      </c>
      <c r="K14" s="47">
        <f t="shared" si="0"/>
        <v>21206.400000000001</v>
      </c>
      <c r="L14" s="48">
        <f t="shared" si="1"/>
        <v>37111.200000000004</v>
      </c>
      <c r="M14" s="48">
        <f t="shared" si="2"/>
        <v>140952502.65599999</v>
      </c>
      <c r="N14" s="48">
        <f t="shared" si="3"/>
        <v>246666879.64799997</v>
      </c>
      <c r="O14" s="3" t="s">
        <v>50</v>
      </c>
    </row>
    <row r="15" spans="1:15" ht="22.25" customHeight="1">
      <c r="A15" s="36" t="s">
        <v>35</v>
      </c>
      <c r="B15" s="37">
        <v>8</v>
      </c>
      <c r="C15" s="37">
        <v>10</v>
      </c>
      <c r="D15" s="3">
        <v>10</v>
      </c>
      <c r="E15" s="37">
        <v>17772</v>
      </c>
      <c r="F15" s="37">
        <v>14048</v>
      </c>
      <c r="G15" s="37">
        <v>11943</v>
      </c>
      <c r="H15" s="38">
        <v>90525065.359999985</v>
      </c>
      <c r="I15" s="38">
        <v>70449790.691999987</v>
      </c>
      <c r="J15" s="38">
        <v>59369545.57</v>
      </c>
      <c r="K15" s="47">
        <f t="shared" si="0"/>
        <v>14331.6</v>
      </c>
      <c r="L15" s="48">
        <f t="shared" si="1"/>
        <v>25080.300000000003</v>
      </c>
      <c r="M15" s="48">
        <f t="shared" si="2"/>
        <v>71243454.684</v>
      </c>
      <c r="N15" s="48">
        <f t="shared" si="3"/>
        <v>124676045.697</v>
      </c>
      <c r="O15" s="3" t="s">
        <v>50</v>
      </c>
    </row>
    <row r="16" spans="1:15" ht="22.25" customHeight="1">
      <c r="A16" s="36" t="s">
        <v>36</v>
      </c>
      <c r="B16" s="37">
        <v>4</v>
      </c>
      <c r="C16" s="37">
        <v>5</v>
      </c>
      <c r="D16" s="3">
        <v>5</v>
      </c>
      <c r="E16" s="37">
        <v>12683</v>
      </c>
      <c r="F16" s="37">
        <v>13520</v>
      </c>
      <c r="G16" s="37">
        <v>10250</v>
      </c>
      <c r="H16" s="38">
        <v>101201899.28</v>
      </c>
      <c r="I16" s="38">
        <v>80845312.789999992</v>
      </c>
      <c r="J16" s="38">
        <v>625221.63</v>
      </c>
      <c r="K16" s="47">
        <f t="shared" si="0"/>
        <v>12300</v>
      </c>
      <c r="L16" s="48">
        <f t="shared" si="1"/>
        <v>21525</v>
      </c>
      <c r="M16" s="48">
        <f t="shared" si="2"/>
        <v>750265.95600000001</v>
      </c>
      <c r="N16" s="48">
        <f t="shared" si="3"/>
        <v>1312965.423</v>
      </c>
      <c r="O16" s="3" t="s">
        <v>50</v>
      </c>
    </row>
    <row r="17" spans="1:15" ht="22.25" customHeight="1">
      <c r="A17" s="36" t="s">
        <v>37</v>
      </c>
      <c r="B17" s="37">
        <v>8</v>
      </c>
      <c r="C17" s="37">
        <v>8</v>
      </c>
      <c r="D17" s="3">
        <v>9</v>
      </c>
      <c r="E17" s="37">
        <v>18058</v>
      </c>
      <c r="F17" s="37">
        <v>16168</v>
      </c>
      <c r="G17" s="37">
        <v>12869</v>
      </c>
      <c r="H17" s="38">
        <v>110512786.91999999</v>
      </c>
      <c r="I17" s="38">
        <v>104208686.31999999</v>
      </c>
      <c r="J17" s="38">
        <v>75548346.650000006</v>
      </c>
      <c r="K17" s="47">
        <f t="shared" si="0"/>
        <v>15442.8</v>
      </c>
      <c r="L17" s="48">
        <f t="shared" si="1"/>
        <v>27024.899999999998</v>
      </c>
      <c r="M17" s="48">
        <f t="shared" si="2"/>
        <v>90658015.980000004</v>
      </c>
      <c r="N17" s="48">
        <f t="shared" si="3"/>
        <v>158651527.965</v>
      </c>
      <c r="O17" s="3" t="s">
        <v>50</v>
      </c>
    </row>
    <row r="18" spans="1:15" ht="22.25" customHeight="1">
      <c r="A18" s="36" t="s">
        <v>38</v>
      </c>
      <c r="B18" s="37">
        <v>4</v>
      </c>
      <c r="C18" s="37">
        <v>5</v>
      </c>
      <c r="D18" s="3">
        <v>6</v>
      </c>
      <c r="E18" s="37">
        <v>5726</v>
      </c>
      <c r="F18" s="37">
        <v>4175</v>
      </c>
      <c r="G18" s="37">
        <v>2239</v>
      </c>
      <c r="H18" s="38">
        <v>59657606.339999996</v>
      </c>
      <c r="I18" s="38">
        <v>45711122.68</v>
      </c>
      <c r="J18" s="38">
        <v>12669521.029999999</v>
      </c>
      <c r="K18" s="47">
        <f t="shared" si="0"/>
        <v>2686.8</v>
      </c>
      <c r="L18" s="48">
        <f t="shared" si="1"/>
        <v>4701.9000000000005</v>
      </c>
      <c r="M18" s="48">
        <f t="shared" si="2"/>
        <v>15203425.236</v>
      </c>
      <c r="N18" s="48">
        <f t="shared" si="3"/>
        <v>26605994.162999999</v>
      </c>
      <c r="O18" s="3" t="s">
        <v>50</v>
      </c>
    </row>
    <row r="19" spans="1:15" ht="22.25" customHeight="1">
      <c r="A19" s="36" t="s">
        <v>39</v>
      </c>
      <c r="B19" s="37">
        <v>6</v>
      </c>
      <c r="C19" s="37">
        <v>7</v>
      </c>
      <c r="D19" s="3">
        <v>7</v>
      </c>
      <c r="E19" s="37">
        <v>3873</v>
      </c>
      <c r="F19" s="37">
        <v>4066</v>
      </c>
      <c r="G19" s="37">
        <v>4505</v>
      </c>
      <c r="H19" s="38">
        <v>11124708.589999998</v>
      </c>
      <c r="I19" s="38">
        <v>12402177.27</v>
      </c>
      <c r="J19" s="38">
        <v>16580947.289999999</v>
      </c>
      <c r="K19" s="47">
        <f t="shared" si="0"/>
        <v>5406</v>
      </c>
      <c r="L19" s="48">
        <f t="shared" si="1"/>
        <v>9460.5</v>
      </c>
      <c r="M19" s="48">
        <f t="shared" si="2"/>
        <v>19897136.748</v>
      </c>
      <c r="N19" s="48">
        <f t="shared" si="3"/>
        <v>34819989.309</v>
      </c>
      <c r="O19" s="3" t="s">
        <v>50</v>
      </c>
    </row>
    <row r="20" spans="1:15" ht="22.25" customHeight="1">
      <c r="A20" s="36" t="s">
        <v>40</v>
      </c>
      <c r="B20" s="37">
        <v>2</v>
      </c>
      <c r="C20" s="37">
        <v>2</v>
      </c>
      <c r="D20" s="3">
        <v>3</v>
      </c>
      <c r="E20" s="37">
        <v>3103</v>
      </c>
      <c r="F20" s="37">
        <v>2794</v>
      </c>
      <c r="G20" s="37">
        <v>2363</v>
      </c>
      <c r="H20" s="38">
        <v>13113093.93</v>
      </c>
      <c r="I20" s="38">
        <v>11305221.759999998</v>
      </c>
      <c r="J20" s="38">
        <v>9141636.4100000001</v>
      </c>
      <c r="K20" s="47">
        <f t="shared" si="0"/>
        <v>2835.6</v>
      </c>
      <c r="L20" s="48">
        <f t="shared" si="1"/>
        <v>4962.2999999999993</v>
      </c>
      <c r="M20" s="48">
        <f t="shared" si="2"/>
        <v>10969963.692</v>
      </c>
      <c r="N20" s="48">
        <f t="shared" si="3"/>
        <v>19197436.460999999</v>
      </c>
      <c r="O20" s="3" t="s">
        <v>50</v>
      </c>
    </row>
    <row r="21" spans="1:15" ht="22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22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22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2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7" spans="1:15">
      <c r="B27" s="53" t="s">
        <v>52</v>
      </c>
      <c r="C27" s="53"/>
      <c r="D27" s="53"/>
      <c r="E27" s="53"/>
    </row>
  </sheetData>
  <mergeCells count="1">
    <mergeCell ref="B27:E27"/>
  </mergeCells>
  <pageMargins left="0" right="0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5"/>
  <sheetViews>
    <sheetView topLeftCell="A2" workbookViewId="0">
      <selection activeCell="A6" sqref="A6"/>
    </sheetView>
  </sheetViews>
  <sheetFormatPr baseColWidth="10" defaultColWidth="8.83203125" defaultRowHeight="15"/>
  <cols>
    <col min="1" max="1" width="15.5" customWidth="1"/>
    <col min="2" max="3" width="11.33203125" customWidth="1"/>
    <col min="4" max="4" width="15.33203125" customWidth="1"/>
    <col min="5" max="6" width="11.33203125" customWidth="1"/>
    <col min="7" max="7" width="14" customWidth="1"/>
    <col min="8" max="11" width="11.33203125" customWidth="1"/>
  </cols>
  <sheetData>
    <row r="1" spans="1:12" ht="16">
      <c r="A1" s="1"/>
      <c r="B1" s="1"/>
      <c r="C1" s="1"/>
      <c r="D1" s="1"/>
      <c r="E1" s="1"/>
      <c r="F1" s="1"/>
      <c r="I1" s="1"/>
      <c r="J1" s="1"/>
      <c r="K1" s="1"/>
      <c r="L1" s="1"/>
    </row>
    <row r="6" spans="1:12" ht="16">
      <c r="A6" s="19"/>
    </row>
    <row r="7" spans="1:12">
      <c r="K7" s="4"/>
      <c r="L7" s="4"/>
    </row>
    <row r="8" spans="1:12">
      <c r="A8" s="23" t="s">
        <v>0</v>
      </c>
      <c r="B8" s="22" t="s">
        <v>9</v>
      </c>
      <c r="C8" s="22" t="s">
        <v>28</v>
      </c>
      <c r="D8" s="22"/>
      <c r="E8" s="22"/>
      <c r="F8" s="22"/>
      <c r="G8" s="27"/>
      <c r="H8" s="30" t="s">
        <v>4</v>
      </c>
      <c r="I8" s="22" t="s">
        <v>12</v>
      </c>
      <c r="J8" s="22"/>
      <c r="K8" s="22"/>
      <c r="L8" s="4"/>
    </row>
    <row r="9" spans="1:12">
      <c r="A9" s="31"/>
      <c r="B9" s="22" t="s">
        <v>2</v>
      </c>
      <c r="C9" s="22"/>
      <c r="D9" s="27"/>
      <c r="E9" s="30" t="s">
        <v>3</v>
      </c>
      <c r="F9" s="22"/>
      <c r="G9" s="27"/>
      <c r="H9" s="30" t="s">
        <v>5</v>
      </c>
      <c r="I9" s="22"/>
      <c r="J9" s="30" t="s">
        <v>6</v>
      </c>
      <c r="K9" s="22"/>
    </row>
    <row r="10" spans="1:12">
      <c r="A10" s="11"/>
      <c r="B10" s="12">
        <v>2016</v>
      </c>
      <c r="C10" s="12">
        <v>2017</v>
      </c>
      <c r="D10" s="13" t="s">
        <v>24</v>
      </c>
      <c r="E10" s="13">
        <v>2016</v>
      </c>
      <c r="F10" s="13">
        <v>2017</v>
      </c>
      <c r="G10" s="13" t="s">
        <v>24</v>
      </c>
      <c r="H10" s="13">
        <v>2018</v>
      </c>
      <c r="I10" s="13">
        <v>2019</v>
      </c>
      <c r="J10" s="13">
        <v>2018</v>
      </c>
      <c r="K10" s="13">
        <v>2019</v>
      </c>
    </row>
    <row r="11" spans="1:12" ht="22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ht="22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ht="22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ht="22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ht="22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ht="22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2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22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2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2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2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2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2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topLeftCell="A7" workbookViewId="0">
      <selection activeCell="D9" sqref="D9"/>
    </sheetView>
  </sheetViews>
  <sheetFormatPr baseColWidth="10" defaultColWidth="8.83203125" defaultRowHeight="15"/>
  <cols>
    <col min="1" max="1" width="46.33203125" customWidth="1"/>
    <col min="4" max="4" width="13.6640625" customWidth="1"/>
    <col min="5" max="5" width="11.6640625" customWidth="1"/>
    <col min="6" max="6" width="12.33203125" customWidth="1"/>
    <col min="7" max="7" width="17.6640625" customWidth="1"/>
    <col min="8" max="8" width="19" customWidth="1"/>
    <col min="9" max="9" width="17.6640625" customWidth="1"/>
    <col min="10" max="10" width="17.5" customWidth="1"/>
    <col min="11" max="11" width="12.5" customWidth="1"/>
    <col min="12" max="12" width="10.1640625" bestFit="1" customWidth="1"/>
    <col min="13" max="13" width="25" customWidth="1"/>
    <col min="14" max="14" width="17.33203125" bestFit="1" customWidth="1"/>
  </cols>
  <sheetData>
    <row r="1" spans="1:15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</row>
    <row r="4" spans="1:15">
      <c r="D4" s="29" t="s">
        <v>31</v>
      </c>
      <c r="E4" s="29"/>
      <c r="F4" s="29"/>
    </row>
    <row r="5" spans="1:15">
      <c r="D5" s="29" t="s">
        <v>53</v>
      </c>
      <c r="E5" s="29"/>
      <c r="F5" s="29"/>
    </row>
    <row r="6" spans="1:15" ht="16">
      <c r="A6" s="19"/>
      <c r="B6" s="19"/>
      <c r="C6" s="19"/>
      <c r="D6" s="19" t="s">
        <v>54</v>
      </c>
      <c r="E6" s="19"/>
      <c r="F6" s="19"/>
      <c r="G6" s="19"/>
    </row>
    <row r="7" spans="1:15">
      <c r="D7" s="29" t="s">
        <v>55</v>
      </c>
      <c r="E7" s="29"/>
      <c r="F7" s="29"/>
      <c r="N7" s="4"/>
      <c r="O7" s="4"/>
    </row>
    <row r="8" spans="1:15" ht="21">
      <c r="A8" s="10" t="s">
        <v>0</v>
      </c>
      <c r="B8" s="8" t="s">
        <v>1</v>
      </c>
      <c r="C8" s="21"/>
      <c r="D8" s="9"/>
      <c r="E8" s="7" t="s">
        <v>7</v>
      </c>
      <c r="F8" s="7"/>
      <c r="G8" s="7"/>
      <c r="H8" s="7"/>
      <c r="I8" s="7"/>
      <c r="J8" s="6"/>
      <c r="K8" s="5" t="s">
        <v>4</v>
      </c>
      <c r="L8" s="7"/>
      <c r="M8" s="50"/>
      <c r="N8" s="7"/>
      <c r="O8" s="14"/>
    </row>
    <row r="9" spans="1:15">
      <c r="A9" s="16"/>
      <c r="B9" s="14">
        <v>2016</v>
      </c>
      <c r="C9" s="15">
        <v>2017</v>
      </c>
      <c r="D9" s="15" t="s">
        <v>73</v>
      </c>
      <c r="E9" s="21" t="s">
        <v>2</v>
      </c>
      <c r="F9" s="21"/>
      <c r="G9" s="9"/>
      <c r="H9" s="5" t="s">
        <v>3</v>
      </c>
      <c r="I9" s="7"/>
      <c r="J9" s="6"/>
      <c r="K9" s="5" t="s">
        <v>5</v>
      </c>
      <c r="L9" s="7"/>
      <c r="M9" s="5" t="s">
        <v>6</v>
      </c>
      <c r="N9" s="7"/>
      <c r="O9" s="17" t="s">
        <v>11</v>
      </c>
    </row>
    <row r="10" spans="1:15">
      <c r="A10" s="11"/>
      <c r="B10" s="11"/>
      <c r="C10" s="2"/>
      <c r="D10" s="2"/>
      <c r="E10" s="12">
        <v>2016</v>
      </c>
      <c r="F10" s="12">
        <v>2017</v>
      </c>
      <c r="G10" s="13" t="s">
        <v>68</v>
      </c>
      <c r="H10" s="13">
        <v>2016</v>
      </c>
      <c r="I10" s="13">
        <v>2017</v>
      </c>
      <c r="J10" s="13" t="s">
        <v>69</v>
      </c>
      <c r="K10" s="13">
        <v>2018</v>
      </c>
      <c r="L10" s="13">
        <v>2019</v>
      </c>
      <c r="M10" s="13">
        <v>2018</v>
      </c>
      <c r="N10" s="13">
        <v>2019</v>
      </c>
      <c r="O10" s="18" t="s">
        <v>10</v>
      </c>
    </row>
    <row r="11" spans="1:15">
      <c r="A11" s="36" t="s">
        <v>31</v>
      </c>
      <c r="B11" s="37">
        <v>1</v>
      </c>
      <c r="C11" s="37">
        <v>1</v>
      </c>
      <c r="D11" s="3">
        <v>1</v>
      </c>
      <c r="E11" s="37">
        <v>12592</v>
      </c>
      <c r="F11" s="37">
        <v>16701</v>
      </c>
      <c r="G11" s="45">
        <v>10357</v>
      </c>
      <c r="H11" s="38">
        <v>17283231740.579998</v>
      </c>
      <c r="I11" s="38">
        <v>26859316440.269997</v>
      </c>
      <c r="J11" s="46">
        <v>15715387647.799999</v>
      </c>
      <c r="K11" s="49">
        <f>(G11*0.2)+G11</f>
        <v>12428.4</v>
      </c>
      <c r="L11" s="49">
        <f>(K11*0.75)+K11</f>
        <v>21749.699999999997</v>
      </c>
      <c r="M11" s="48">
        <f>(J11*0.2)+J11</f>
        <v>18858465177.360001</v>
      </c>
      <c r="N11" s="48">
        <f>(M11*0.75)+M11</f>
        <v>33002314060.380001</v>
      </c>
      <c r="O11" s="3" t="s">
        <v>71</v>
      </c>
    </row>
    <row r="12" spans="1:15">
      <c r="A12" s="36" t="s">
        <v>32</v>
      </c>
      <c r="B12" s="37">
        <v>17</v>
      </c>
      <c r="C12" s="37">
        <v>18</v>
      </c>
      <c r="D12" s="3">
        <v>15</v>
      </c>
      <c r="E12" s="37">
        <v>4584</v>
      </c>
      <c r="F12" s="37">
        <v>6266</v>
      </c>
      <c r="G12" s="45">
        <v>4363</v>
      </c>
      <c r="H12" s="38">
        <v>2756589492.6200004</v>
      </c>
      <c r="I12" s="38">
        <v>6911812581.9899998</v>
      </c>
      <c r="J12" s="46">
        <v>4105237245</v>
      </c>
      <c r="K12" s="49">
        <f t="shared" ref="K12:K20" si="0">(G12*0.2)+G12</f>
        <v>5235.6000000000004</v>
      </c>
      <c r="L12" s="49">
        <f t="shared" ref="L12:L20" si="1">(K12*0.75)+K12</f>
        <v>9162.3000000000011</v>
      </c>
      <c r="M12" s="48">
        <f t="shared" ref="M12:M20" si="2">(J12*0.2)+J12</f>
        <v>4926284694</v>
      </c>
      <c r="N12" s="48">
        <f t="shared" ref="N12:N20" si="3">(M12*0.75)+M12</f>
        <v>8620998214.5</v>
      </c>
      <c r="O12" s="3" t="s">
        <v>71</v>
      </c>
    </row>
    <row r="13" spans="1:15">
      <c r="A13" s="36" t="s">
        <v>33</v>
      </c>
      <c r="B13" s="37">
        <v>19</v>
      </c>
      <c r="C13" s="37">
        <v>11</v>
      </c>
      <c r="D13" s="3">
        <v>13</v>
      </c>
      <c r="E13" s="37">
        <v>8822</v>
      </c>
      <c r="F13" s="37">
        <v>9915</v>
      </c>
      <c r="G13" s="45">
        <v>5873</v>
      </c>
      <c r="H13" s="38">
        <v>8852256991.2999992</v>
      </c>
      <c r="I13" s="38">
        <v>12905777877.91</v>
      </c>
      <c r="J13" s="46">
        <v>6841167804.3199997</v>
      </c>
      <c r="K13" s="49">
        <f t="shared" si="0"/>
        <v>7047.6</v>
      </c>
      <c r="L13" s="49">
        <f t="shared" si="1"/>
        <v>12333.300000000001</v>
      </c>
      <c r="M13" s="48">
        <f t="shared" si="2"/>
        <v>8209401365.184</v>
      </c>
      <c r="N13" s="48">
        <f t="shared" si="3"/>
        <v>14366452389.072001</v>
      </c>
      <c r="O13" s="3" t="s">
        <v>71</v>
      </c>
    </row>
    <row r="14" spans="1:15">
      <c r="A14" s="36" t="s">
        <v>34</v>
      </c>
      <c r="B14" s="37">
        <v>8</v>
      </c>
      <c r="C14" s="37">
        <v>7</v>
      </c>
      <c r="D14" s="3">
        <v>10</v>
      </c>
      <c r="E14" s="37">
        <v>6134</v>
      </c>
      <c r="F14" s="37">
        <v>7494</v>
      </c>
      <c r="G14" s="45">
        <v>5375</v>
      </c>
      <c r="H14" s="38">
        <v>3313394802.3399997</v>
      </c>
      <c r="I14" s="38">
        <v>5318757713.7200003</v>
      </c>
      <c r="J14" s="46">
        <v>4191439563.3200002</v>
      </c>
      <c r="K14" s="49">
        <f t="shared" si="0"/>
        <v>6450</v>
      </c>
      <c r="L14" s="49">
        <f t="shared" si="1"/>
        <v>11287.5</v>
      </c>
      <c r="M14" s="48">
        <f t="shared" si="2"/>
        <v>5029727475.9840002</v>
      </c>
      <c r="N14" s="48">
        <f t="shared" si="3"/>
        <v>8802023082.9720001</v>
      </c>
      <c r="O14" s="3" t="s">
        <v>71</v>
      </c>
    </row>
    <row r="15" spans="1:15">
      <c r="A15" s="36" t="s">
        <v>35</v>
      </c>
      <c r="B15" s="37">
        <v>8</v>
      </c>
      <c r="C15" s="37">
        <v>10</v>
      </c>
      <c r="D15" s="3">
        <v>10</v>
      </c>
      <c r="E15" s="37">
        <v>3219</v>
      </c>
      <c r="F15" s="37">
        <v>4906</v>
      </c>
      <c r="G15" s="45">
        <v>3743</v>
      </c>
      <c r="H15" s="38">
        <v>1899956179.8099999</v>
      </c>
      <c r="I15" s="38">
        <v>3714350662.5</v>
      </c>
      <c r="J15" s="46">
        <v>2579747904.5</v>
      </c>
      <c r="K15" s="49">
        <f t="shared" si="0"/>
        <v>4491.6000000000004</v>
      </c>
      <c r="L15" s="49">
        <f t="shared" si="1"/>
        <v>7860.3000000000011</v>
      </c>
      <c r="M15" s="48">
        <f t="shared" si="2"/>
        <v>3095697485.4000001</v>
      </c>
      <c r="N15" s="48">
        <f t="shared" si="3"/>
        <v>5417470599.4500008</v>
      </c>
      <c r="O15" s="3" t="s">
        <v>71</v>
      </c>
    </row>
    <row r="16" spans="1:15">
      <c r="A16" s="36" t="s">
        <v>36</v>
      </c>
      <c r="B16" s="37">
        <v>4</v>
      </c>
      <c r="C16" s="37">
        <v>5</v>
      </c>
      <c r="D16" s="3">
        <v>5</v>
      </c>
      <c r="E16" s="37">
        <v>2628</v>
      </c>
      <c r="F16" s="37">
        <v>4774</v>
      </c>
      <c r="G16" s="45">
        <v>1330</v>
      </c>
      <c r="H16" s="38">
        <v>2070368093.6600003</v>
      </c>
      <c r="I16" s="38">
        <v>4683350798.3900003</v>
      </c>
      <c r="J16" s="46">
        <v>2314944511.1700001</v>
      </c>
      <c r="K16" s="49">
        <f t="shared" si="0"/>
        <v>1596</v>
      </c>
      <c r="L16" s="49">
        <f t="shared" si="1"/>
        <v>2793</v>
      </c>
      <c r="M16" s="48">
        <f t="shared" si="2"/>
        <v>2777933413.4040003</v>
      </c>
      <c r="N16" s="48">
        <f t="shared" si="3"/>
        <v>4861383473.4570007</v>
      </c>
      <c r="O16" s="3" t="s">
        <v>71</v>
      </c>
    </row>
    <row r="17" spans="1:15">
      <c r="A17" s="36" t="s">
        <v>37</v>
      </c>
      <c r="B17" s="37">
        <v>8</v>
      </c>
      <c r="C17" s="37">
        <v>8</v>
      </c>
      <c r="D17" s="3">
        <v>9</v>
      </c>
      <c r="E17" s="37">
        <v>3570</v>
      </c>
      <c r="F17" s="37">
        <v>5422</v>
      </c>
      <c r="G17" s="45">
        <v>3462</v>
      </c>
      <c r="H17" s="38">
        <v>2880238237.6599998</v>
      </c>
      <c r="I17" s="38">
        <v>5612891989.5799999</v>
      </c>
      <c r="J17" s="46">
        <v>3955666977.75</v>
      </c>
      <c r="K17" s="49">
        <f t="shared" si="0"/>
        <v>4154.3999999999996</v>
      </c>
      <c r="L17" s="49">
        <f t="shared" si="1"/>
        <v>7270.1999999999989</v>
      </c>
      <c r="M17" s="48">
        <f t="shared" si="2"/>
        <v>4746800373.3000002</v>
      </c>
      <c r="N17" s="48">
        <f t="shared" si="3"/>
        <v>8306900653.2750006</v>
      </c>
      <c r="O17" s="3" t="s">
        <v>71</v>
      </c>
    </row>
    <row r="18" spans="1:15">
      <c r="A18" s="36" t="s">
        <v>38</v>
      </c>
      <c r="B18" s="37">
        <v>4</v>
      </c>
      <c r="C18" s="37">
        <v>5</v>
      </c>
      <c r="D18" s="3">
        <v>6</v>
      </c>
      <c r="E18" s="37">
        <v>1671</v>
      </c>
      <c r="F18" s="37">
        <v>1937</v>
      </c>
      <c r="G18" s="45">
        <v>1047</v>
      </c>
      <c r="H18" s="38">
        <v>1167034232.6199999</v>
      </c>
      <c r="I18" s="38">
        <v>1662846925.79</v>
      </c>
      <c r="J18" s="46">
        <v>844420887.83000004</v>
      </c>
      <c r="K18" s="49">
        <f t="shared" si="0"/>
        <v>1256.4000000000001</v>
      </c>
      <c r="L18" s="49">
        <f t="shared" si="1"/>
        <v>2198.7000000000003</v>
      </c>
      <c r="M18" s="48">
        <f t="shared" si="2"/>
        <v>1013305065.396</v>
      </c>
      <c r="N18" s="48">
        <f t="shared" si="3"/>
        <v>1773283864.4430001</v>
      </c>
      <c r="O18" s="3" t="s">
        <v>71</v>
      </c>
    </row>
    <row r="19" spans="1:15">
      <c r="A19" s="36" t="s">
        <v>39</v>
      </c>
      <c r="B19" s="37">
        <v>6</v>
      </c>
      <c r="C19" s="37">
        <v>7</v>
      </c>
      <c r="D19" s="3">
        <v>7</v>
      </c>
      <c r="E19" s="37">
        <v>1313</v>
      </c>
      <c r="F19" s="37">
        <v>1488</v>
      </c>
      <c r="G19" s="45">
        <v>1053</v>
      </c>
      <c r="H19" s="38">
        <v>761093534.42999995</v>
      </c>
      <c r="I19" s="38">
        <v>1109466825.0300002</v>
      </c>
      <c r="J19" s="46">
        <v>684404544.85000002</v>
      </c>
      <c r="K19" s="49">
        <f t="shared" si="0"/>
        <v>1263.5999999999999</v>
      </c>
      <c r="L19" s="49">
        <f t="shared" si="1"/>
        <v>2211.2999999999997</v>
      </c>
      <c r="M19" s="48">
        <f t="shared" si="2"/>
        <v>821285453.82000005</v>
      </c>
      <c r="N19" s="48">
        <f t="shared" si="3"/>
        <v>1437249544.1849999</v>
      </c>
      <c r="O19" s="3" t="s">
        <v>71</v>
      </c>
    </row>
    <row r="20" spans="1:15">
      <c r="A20" s="36" t="s">
        <v>40</v>
      </c>
      <c r="B20" s="37">
        <v>2</v>
      </c>
      <c r="C20" s="37">
        <v>2</v>
      </c>
      <c r="D20" s="3">
        <v>3</v>
      </c>
      <c r="E20" s="37">
        <v>846</v>
      </c>
      <c r="F20" s="37">
        <v>1072</v>
      </c>
      <c r="G20" s="45">
        <v>785</v>
      </c>
      <c r="H20" s="38">
        <v>619526555.94000006</v>
      </c>
      <c r="I20" s="38">
        <v>690471347.48000002</v>
      </c>
      <c r="J20" s="46">
        <v>447690934.43000001</v>
      </c>
      <c r="K20" s="49">
        <f t="shared" si="0"/>
        <v>942</v>
      </c>
      <c r="L20" s="49">
        <f t="shared" si="1"/>
        <v>1648.5</v>
      </c>
      <c r="M20" s="48">
        <f t="shared" si="2"/>
        <v>537229121.31599998</v>
      </c>
      <c r="N20" s="48">
        <f t="shared" si="3"/>
        <v>940150962.30299997</v>
      </c>
      <c r="O20" s="3" t="s">
        <v>71</v>
      </c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B22" s="53" t="s">
        <v>52</v>
      </c>
      <c r="C22" s="53"/>
      <c r="D22" s="53"/>
      <c r="E22" s="53"/>
    </row>
  </sheetData>
  <mergeCells count="1">
    <mergeCell ref="B22:E22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opLeftCell="A4" workbookViewId="0">
      <selection activeCell="D9" sqref="D9"/>
    </sheetView>
  </sheetViews>
  <sheetFormatPr baseColWidth="10" defaultColWidth="8.83203125" defaultRowHeight="15"/>
  <cols>
    <col min="1" max="1" width="23.6640625" customWidth="1"/>
    <col min="2" max="3" width="7.6640625" customWidth="1"/>
    <col min="4" max="4" width="14.5" customWidth="1"/>
    <col min="5" max="6" width="11.33203125" customWidth="1"/>
    <col min="7" max="7" width="13.6640625" customWidth="1"/>
    <col min="8" max="8" width="16.1640625" customWidth="1"/>
    <col min="9" max="9" width="11.33203125" customWidth="1"/>
    <col min="10" max="10" width="14.5" customWidth="1"/>
    <col min="11" max="13" width="11.33203125" customWidth="1"/>
    <col min="14" max="14" width="13.33203125" customWidth="1"/>
  </cols>
  <sheetData>
    <row r="1" spans="1:15" ht="16">
      <c r="A1" s="1"/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</row>
    <row r="4" spans="1:15">
      <c r="E4" s="29" t="s">
        <v>31</v>
      </c>
      <c r="F4" s="29"/>
      <c r="G4" s="29"/>
    </row>
    <row r="5" spans="1:15">
      <c r="E5" s="29" t="s">
        <v>53</v>
      </c>
      <c r="F5" s="29"/>
      <c r="G5" s="29"/>
    </row>
    <row r="6" spans="1:15" ht="16">
      <c r="A6" s="19"/>
      <c r="E6" s="29" t="s">
        <v>58</v>
      </c>
      <c r="F6" s="29"/>
      <c r="G6" s="29"/>
    </row>
    <row r="7" spans="1:15">
      <c r="E7" s="29" t="s">
        <v>55</v>
      </c>
      <c r="F7" s="29"/>
      <c r="G7" s="29"/>
      <c r="M7" s="4"/>
      <c r="N7" s="4"/>
      <c r="O7" s="4"/>
    </row>
    <row r="8" spans="1:15" s="29" customFormat="1">
      <c r="A8" s="23" t="s">
        <v>0</v>
      </c>
      <c r="B8" s="24" t="s">
        <v>15</v>
      </c>
      <c r="C8" s="25"/>
      <c r="D8" s="26"/>
      <c r="E8" s="22" t="s">
        <v>8</v>
      </c>
      <c r="F8" s="22"/>
      <c r="G8" s="22"/>
      <c r="H8" s="22"/>
      <c r="I8" s="22"/>
      <c r="J8" s="27"/>
      <c r="K8" s="22"/>
      <c r="L8" s="22" t="s">
        <v>12</v>
      </c>
      <c r="M8" s="22"/>
      <c r="N8" s="27"/>
      <c r="O8" s="28"/>
    </row>
    <row r="9" spans="1:15">
      <c r="A9" s="16"/>
      <c r="B9" s="14">
        <v>2016</v>
      </c>
      <c r="C9" s="15">
        <v>2017</v>
      </c>
      <c r="D9" s="15" t="s">
        <v>73</v>
      </c>
      <c r="E9" s="7" t="s">
        <v>2</v>
      </c>
      <c r="F9" s="7"/>
      <c r="G9" s="6"/>
      <c r="H9" s="5" t="s">
        <v>3</v>
      </c>
      <c r="I9" s="7"/>
      <c r="J9" s="6"/>
      <c r="K9" s="20" t="s">
        <v>13</v>
      </c>
      <c r="L9" s="12"/>
      <c r="M9" s="7" t="s">
        <v>14</v>
      </c>
      <c r="N9" s="6"/>
    </row>
    <row r="10" spans="1:15" ht="16" thickBot="1">
      <c r="A10" s="11"/>
      <c r="B10" s="11"/>
      <c r="C10" s="2"/>
      <c r="D10" s="2"/>
      <c r="E10" s="12">
        <v>2016</v>
      </c>
      <c r="F10" s="12">
        <v>2017</v>
      </c>
      <c r="G10" s="13" t="s">
        <v>67</v>
      </c>
      <c r="H10" s="13">
        <v>2016</v>
      </c>
      <c r="I10" s="13">
        <v>2017</v>
      </c>
      <c r="J10" s="13" t="s">
        <v>68</v>
      </c>
      <c r="K10" s="13">
        <v>2018</v>
      </c>
      <c r="L10" s="13">
        <v>2019</v>
      </c>
      <c r="M10" s="13">
        <v>2018</v>
      </c>
      <c r="N10" s="13">
        <v>2019</v>
      </c>
    </row>
    <row r="11" spans="1:15" ht="22.25" customHeight="1" thickBot="1">
      <c r="A11" s="39" t="s">
        <v>41</v>
      </c>
      <c r="B11" s="3">
        <v>44</v>
      </c>
      <c r="C11" s="3">
        <v>44</v>
      </c>
      <c r="D11" s="3">
        <v>44</v>
      </c>
      <c r="E11" s="40">
        <f>1506+825975</f>
        <v>827481</v>
      </c>
      <c r="F11" s="40">
        <v>2573</v>
      </c>
      <c r="G11" s="41">
        <v>597467</v>
      </c>
      <c r="H11" s="42">
        <f>322100+93359490</f>
        <v>93681590</v>
      </c>
      <c r="I11" s="42">
        <v>539710</v>
      </c>
      <c r="J11" s="42">
        <v>68415035</v>
      </c>
      <c r="K11" s="51">
        <f>(D11*0.2)+D11</f>
        <v>52.8</v>
      </c>
      <c r="L11" s="51">
        <f>(K11*0.75)+K11</f>
        <v>92.399999999999991</v>
      </c>
      <c r="M11" s="48">
        <f>(G11*0.2)+G11</f>
        <v>716960.4</v>
      </c>
      <c r="N11" s="48">
        <f>(M11*0.75)+M11</f>
        <v>1254680.7000000002</v>
      </c>
    </row>
    <row r="12" spans="1:15" ht="22.25" customHeight="1" thickBot="1">
      <c r="A12" s="39" t="s">
        <v>42</v>
      </c>
      <c r="B12" s="3">
        <v>18</v>
      </c>
      <c r="C12" s="3">
        <v>19</v>
      </c>
      <c r="D12" s="3">
        <v>19</v>
      </c>
      <c r="E12" s="40">
        <f>365+114457</f>
        <v>114822</v>
      </c>
      <c r="F12" s="40">
        <v>998</v>
      </c>
      <c r="G12" s="41">
        <v>104646</v>
      </c>
      <c r="H12" s="42">
        <f>44010+16236011</f>
        <v>16280021</v>
      </c>
      <c r="I12" s="42">
        <v>137350</v>
      </c>
      <c r="J12" s="42">
        <v>21005000</v>
      </c>
      <c r="K12" s="51">
        <f t="shared" ref="K12:K14" si="0">(D12*0.2)+D12</f>
        <v>22.8</v>
      </c>
      <c r="L12" s="51">
        <f t="shared" ref="L12:L15" si="1">(K12*0.75)+K12</f>
        <v>39.900000000000006</v>
      </c>
      <c r="M12" s="48">
        <f t="shared" ref="M12:M15" si="2">(G12*0.2)+G12</f>
        <v>125575.2</v>
      </c>
      <c r="N12" s="48">
        <f t="shared" ref="N12:N15" si="3">(M12*0.75)+M12</f>
        <v>219756.59999999998</v>
      </c>
    </row>
    <row r="13" spans="1:15" ht="22.25" customHeight="1" thickBot="1">
      <c r="A13" s="39" t="s">
        <v>43</v>
      </c>
      <c r="B13" s="3">
        <v>9</v>
      </c>
      <c r="C13" s="3">
        <v>11</v>
      </c>
      <c r="D13" s="3">
        <v>25</v>
      </c>
      <c r="E13" s="40">
        <f>423+64991</f>
        <v>65414</v>
      </c>
      <c r="F13" s="40">
        <v>757</v>
      </c>
      <c r="G13" s="41">
        <v>58190</v>
      </c>
      <c r="H13" s="42">
        <f>65230+13015941</f>
        <v>13081171</v>
      </c>
      <c r="I13" s="42">
        <v>129440</v>
      </c>
      <c r="J13" s="42">
        <v>10812433</v>
      </c>
      <c r="K13" s="51">
        <f t="shared" si="0"/>
        <v>30</v>
      </c>
      <c r="L13" s="51">
        <f t="shared" si="1"/>
        <v>52.5</v>
      </c>
      <c r="M13" s="48">
        <f t="shared" si="2"/>
        <v>69828</v>
      </c>
      <c r="N13" s="48">
        <f t="shared" si="3"/>
        <v>122199</v>
      </c>
    </row>
    <row r="14" spans="1:15" ht="22.25" customHeight="1" thickBot="1">
      <c r="A14" s="39" t="s">
        <v>44</v>
      </c>
      <c r="B14" s="3">
        <v>4</v>
      </c>
      <c r="C14" s="3">
        <v>4</v>
      </c>
      <c r="D14" s="3">
        <v>5</v>
      </c>
      <c r="E14" s="41">
        <v>4</v>
      </c>
      <c r="F14" s="41">
        <v>24</v>
      </c>
      <c r="G14" s="41">
        <v>22197</v>
      </c>
      <c r="H14" s="3">
        <v>150</v>
      </c>
      <c r="I14" s="3">
        <v>3700</v>
      </c>
      <c r="J14" s="42">
        <v>738380</v>
      </c>
      <c r="K14" s="51">
        <f t="shared" si="0"/>
        <v>6</v>
      </c>
      <c r="L14" s="51">
        <f t="shared" si="1"/>
        <v>10.5</v>
      </c>
      <c r="M14" s="48">
        <f t="shared" si="2"/>
        <v>26636.400000000001</v>
      </c>
      <c r="N14" s="48">
        <f t="shared" si="3"/>
        <v>46613.700000000004</v>
      </c>
    </row>
    <row r="15" spans="1:15" ht="22.25" customHeight="1">
      <c r="A15" s="13" t="s">
        <v>45</v>
      </c>
      <c r="B15" s="3">
        <v>5</v>
      </c>
      <c r="C15" s="3">
        <v>5</v>
      </c>
      <c r="D15" s="3">
        <v>5</v>
      </c>
      <c r="E15" s="40">
        <v>2445</v>
      </c>
      <c r="F15" s="40"/>
      <c r="G15" s="41">
        <v>0</v>
      </c>
      <c r="H15" s="42">
        <v>310423</v>
      </c>
      <c r="I15" s="42"/>
      <c r="J15" s="42">
        <v>0</v>
      </c>
      <c r="K15" s="51">
        <f>(D15*0.2)+D15</f>
        <v>6</v>
      </c>
      <c r="L15" s="51">
        <f t="shared" si="1"/>
        <v>10.5</v>
      </c>
      <c r="M15" s="48">
        <f t="shared" si="2"/>
        <v>0</v>
      </c>
      <c r="N15" s="48">
        <f t="shared" si="3"/>
        <v>0</v>
      </c>
    </row>
    <row r="16" spans="1:15" ht="22.25" customHeight="1">
      <c r="A16" s="3"/>
      <c r="B16" s="3"/>
      <c r="C16" s="3"/>
      <c r="D16" s="3"/>
      <c r="E16" s="3"/>
      <c r="F16" s="3"/>
      <c r="G16" s="49"/>
      <c r="H16" s="3"/>
      <c r="I16" s="3"/>
      <c r="J16" s="48"/>
      <c r="K16" s="3"/>
      <c r="L16" s="3"/>
      <c r="M16" s="3"/>
      <c r="N16" s="3"/>
    </row>
    <row r="17" spans="1:14" ht="22.25" customHeight="1">
      <c r="A17" s="53" t="s">
        <v>52</v>
      </c>
      <c r="B17" s="53"/>
      <c r="C17" s="53"/>
      <c r="D17" s="5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22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1">
    <mergeCell ref="A17:D17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3"/>
  <sheetViews>
    <sheetView workbookViewId="0">
      <selection activeCell="G16" sqref="G16"/>
    </sheetView>
  </sheetViews>
  <sheetFormatPr baseColWidth="10" defaultColWidth="8.83203125" defaultRowHeight="15"/>
  <cols>
    <col min="4" max="4" width="14.5" customWidth="1"/>
    <col min="7" max="8" width="15" customWidth="1"/>
    <col min="9" max="9" width="13.5" customWidth="1"/>
    <col min="10" max="10" width="16.1640625" customWidth="1"/>
    <col min="13" max="14" width="11.1640625" bestFit="1" customWidth="1"/>
  </cols>
  <sheetData>
    <row r="2" spans="1:16" ht="16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1"/>
      <c r="N2" s="1"/>
      <c r="O2" s="1"/>
    </row>
    <row r="5" spans="1:16">
      <c r="G5" s="29" t="s">
        <v>31</v>
      </c>
      <c r="H5" s="29"/>
      <c r="I5" s="29"/>
    </row>
    <row r="6" spans="1:16">
      <c r="G6" s="29" t="s">
        <v>53</v>
      </c>
      <c r="H6" s="29"/>
      <c r="I6" s="29"/>
    </row>
    <row r="7" spans="1:16" ht="16">
      <c r="A7" s="19"/>
      <c r="G7" s="29" t="s">
        <v>57</v>
      </c>
      <c r="H7" s="29"/>
      <c r="I7" s="29"/>
    </row>
    <row r="8" spans="1:16">
      <c r="G8" s="29" t="s">
        <v>55</v>
      </c>
      <c r="H8" s="29"/>
      <c r="I8" s="29"/>
      <c r="M8" s="4"/>
      <c r="N8" s="4"/>
      <c r="O8" s="4"/>
    </row>
    <row r="9" spans="1:16">
      <c r="A9" s="23" t="s">
        <v>0</v>
      </c>
      <c r="B9" s="24" t="s">
        <v>15</v>
      </c>
      <c r="C9" s="25"/>
      <c r="D9" s="26"/>
      <c r="E9" s="22" t="s">
        <v>8</v>
      </c>
      <c r="F9" s="22"/>
      <c r="G9" s="22"/>
      <c r="H9" s="22"/>
      <c r="I9" s="22"/>
      <c r="J9" s="27"/>
      <c r="K9" s="22"/>
      <c r="L9" s="22" t="s">
        <v>12</v>
      </c>
      <c r="M9" s="22"/>
      <c r="N9" s="27"/>
      <c r="O9" s="28"/>
      <c r="P9" s="29"/>
    </row>
    <row r="10" spans="1:16">
      <c r="A10" s="16"/>
      <c r="B10" s="14">
        <v>2016</v>
      </c>
      <c r="C10" s="15">
        <v>2017</v>
      </c>
      <c r="D10" s="15" t="s">
        <v>70</v>
      </c>
      <c r="E10" s="7" t="s">
        <v>2</v>
      </c>
      <c r="F10" s="7"/>
      <c r="G10" s="6"/>
      <c r="H10" s="5" t="s">
        <v>3</v>
      </c>
      <c r="I10" s="7"/>
      <c r="J10" s="6"/>
      <c r="K10" s="20" t="s">
        <v>13</v>
      </c>
      <c r="L10" s="12"/>
      <c r="M10" s="7" t="s">
        <v>14</v>
      </c>
      <c r="N10" s="6"/>
    </row>
    <row r="11" spans="1:16" ht="16" thickBot="1">
      <c r="A11" s="11"/>
      <c r="B11" s="11"/>
      <c r="C11" s="2"/>
      <c r="D11" s="2"/>
      <c r="E11" s="12">
        <v>2016</v>
      </c>
      <c r="F11" s="12">
        <v>2017</v>
      </c>
      <c r="G11" s="13" t="s">
        <v>70</v>
      </c>
      <c r="H11" s="13">
        <v>2016</v>
      </c>
      <c r="I11" s="13">
        <v>2017</v>
      </c>
      <c r="J11" s="13" t="s">
        <v>68</v>
      </c>
      <c r="K11" s="13">
        <v>2018</v>
      </c>
      <c r="L11" s="13">
        <v>2019</v>
      </c>
      <c r="M11" s="13">
        <v>2018</v>
      </c>
      <c r="N11" s="13">
        <v>2019</v>
      </c>
    </row>
    <row r="12" spans="1:16" ht="16" thickBot="1">
      <c r="A12" s="39" t="s">
        <v>42</v>
      </c>
      <c r="B12" s="3">
        <v>18</v>
      </c>
      <c r="C12" s="3">
        <v>19</v>
      </c>
      <c r="D12" s="3">
        <v>19</v>
      </c>
      <c r="E12" s="42">
        <v>0</v>
      </c>
      <c r="F12" s="42">
        <v>0</v>
      </c>
      <c r="G12" s="41">
        <v>381096</v>
      </c>
      <c r="H12" s="42">
        <v>0</v>
      </c>
      <c r="I12" s="42">
        <v>0</v>
      </c>
      <c r="J12" s="42">
        <v>929745350</v>
      </c>
      <c r="K12" s="51">
        <f>(D12*0.2)+D12</f>
        <v>22.8</v>
      </c>
      <c r="L12" s="51">
        <f>(K12*0.75)+K12</f>
        <v>39.900000000000006</v>
      </c>
      <c r="M12" s="48">
        <f>(G12*0.2)+G12</f>
        <v>457315.2</v>
      </c>
      <c r="N12" s="48">
        <f>(M12*0.75)+M12</f>
        <v>800301.60000000009</v>
      </c>
    </row>
    <row r="13" spans="1:1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53" t="s">
        <v>52</v>
      </c>
      <c r="B23" s="53"/>
      <c r="C23" s="53"/>
      <c r="D23" s="53"/>
    </row>
  </sheetData>
  <mergeCells count="1">
    <mergeCell ref="A23:D2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5"/>
  <sheetViews>
    <sheetView workbookViewId="0">
      <selection activeCell="H19" sqref="H19"/>
    </sheetView>
  </sheetViews>
  <sheetFormatPr baseColWidth="10" defaultColWidth="8.83203125" defaultRowHeight="15"/>
  <cols>
    <col min="1" max="1" width="24.33203125" customWidth="1"/>
    <col min="2" max="3" width="7.6640625" customWidth="1"/>
    <col min="4" max="4" width="13.33203125" customWidth="1"/>
    <col min="5" max="6" width="11.33203125" customWidth="1"/>
    <col min="7" max="7" width="15.33203125" customWidth="1"/>
    <col min="8" max="8" width="13.83203125" customWidth="1"/>
    <col min="9" max="9" width="11.33203125" customWidth="1"/>
    <col min="10" max="10" width="14" customWidth="1"/>
    <col min="11" max="12" width="11.33203125" customWidth="1"/>
    <col min="13" max="13" width="13.6640625" customWidth="1"/>
    <col min="14" max="14" width="13.33203125" customWidth="1"/>
  </cols>
  <sheetData>
    <row r="1" spans="1:15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</row>
    <row r="4" spans="1:15">
      <c r="E4" t="s">
        <v>31</v>
      </c>
    </row>
    <row r="5" spans="1:15">
      <c r="E5" t="s">
        <v>53</v>
      </c>
    </row>
    <row r="6" spans="1:15" ht="16">
      <c r="A6" s="19"/>
      <c r="E6" t="s">
        <v>60</v>
      </c>
    </row>
    <row r="7" spans="1:15">
      <c r="E7" t="s">
        <v>65</v>
      </c>
      <c r="N7" s="4"/>
      <c r="O7" s="4"/>
    </row>
    <row r="8" spans="1:15">
      <c r="A8" s="23" t="s">
        <v>0</v>
      </c>
      <c r="B8" s="24" t="s">
        <v>25</v>
      </c>
      <c r="C8" s="25"/>
      <c r="D8" s="26"/>
      <c r="E8" s="22" t="s">
        <v>9</v>
      </c>
      <c r="F8" s="22"/>
      <c r="G8" s="22"/>
      <c r="H8" s="22"/>
      <c r="I8" s="22"/>
      <c r="J8" s="27"/>
      <c r="K8" s="30" t="s">
        <v>4</v>
      </c>
      <c r="L8" s="22" t="s">
        <v>12</v>
      </c>
      <c r="M8" s="22"/>
      <c r="N8" s="22"/>
      <c r="O8" s="4"/>
    </row>
    <row r="9" spans="1:15">
      <c r="A9" s="31"/>
      <c r="B9" s="32">
        <v>2016</v>
      </c>
      <c r="C9" s="33">
        <v>2017</v>
      </c>
      <c r="D9" s="33" t="s">
        <v>72</v>
      </c>
      <c r="E9" s="22" t="s">
        <v>2</v>
      </c>
      <c r="F9" s="22"/>
      <c r="G9" s="27"/>
      <c r="H9" s="30" t="s">
        <v>3</v>
      </c>
      <c r="I9" s="22"/>
      <c r="J9" s="27"/>
      <c r="K9" s="30" t="s">
        <v>5</v>
      </c>
      <c r="L9" s="22"/>
      <c r="M9" s="30" t="s">
        <v>6</v>
      </c>
      <c r="N9" s="22"/>
    </row>
    <row r="10" spans="1:15">
      <c r="A10" s="11"/>
      <c r="B10" s="11"/>
      <c r="C10" s="2"/>
      <c r="D10" s="2"/>
      <c r="E10" s="12">
        <v>2016</v>
      </c>
      <c r="F10" s="12">
        <v>2017</v>
      </c>
      <c r="G10" s="13" t="s">
        <v>67</v>
      </c>
      <c r="H10" s="13">
        <v>2016</v>
      </c>
      <c r="I10" s="13">
        <v>2017</v>
      </c>
      <c r="J10" s="13" t="s">
        <v>69</v>
      </c>
      <c r="K10" s="13">
        <v>2018</v>
      </c>
      <c r="L10" s="13">
        <v>2019</v>
      </c>
      <c r="M10" s="13">
        <v>2018</v>
      </c>
      <c r="N10" s="13">
        <v>2019</v>
      </c>
    </row>
    <row r="11" spans="1:15" ht="22.25" customHeight="1">
      <c r="A11" s="3" t="s">
        <v>41</v>
      </c>
      <c r="B11" s="3">
        <v>57</v>
      </c>
      <c r="C11" s="3">
        <v>60</v>
      </c>
      <c r="D11" s="3">
        <v>60</v>
      </c>
      <c r="E11" s="40">
        <v>2065</v>
      </c>
      <c r="F11" s="40"/>
      <c r="G11" s="41">
        <v>26558</v>
      </c>
      <c r="H11" s="42">
        <v>224999.28</v>
      </c>
      <c r="I11" s="42"/>
      <c r="J11" s="3">
        <v>11241685.630000001</v>
      </c>
      <c r="K11" s="3">
        <f>(D11*0.2)+D11</f>
        <v>72</v>
      </c>
      <c r="L11" s="51">
        <f>(K11*0.75)+K11</f>
        <v>126</v>
      </c>
      <c r="M11" s="3">
        <f>(J11*0.2)+J11</f>
        <v>13490022.756000001</v>
      </c>
      <c r="N11" s="3">
        <f>(M11*0.75)+M11</f>
        <v>23607539.823000003</v>
      </c>
    </row>
    <row r="12" spans="1:15" ht="22.25" customHeight="1">
      <c r="A12" s="3" t="s">
        <v>42</v>
      </c>
      <c r="B12" s="3">
        <v>56</v>
      </c>
      <c r="C12" s="3">
        <v>82</v>
      </c>
      <c r="D12" s="3">
        <v>82</v>
      </c>
      <c r="E12" s="40">
        <v>18556</v>
      </c>
      <c r="F12" s="40"/>
      <c r="G12" s="41">
        <v>14848</v>
      </c>
      <c r="H12" s="42">
        <v>6241622.7999999998</v>
      </c>
      <c r="I12" s="42"/>
      <c r="J12" s="3">
        <v>2262122.16</v>
      </c>
      <c r="K12" s="3">
        <f t="shared" ref="K12:K13" si="0">(D12*0.2)+D12</f>
        <v>98.4</v>
      </c>
      <c r="L12" s="51">
        <f t="shared" ref="L12:L13" si="1">(K12*0.75)+K12</f>
        <v>172.20000000000002</v>
      </c>
      <c r="M12" s="3">
        <f t="shared" ref="M12:M13" si="2">(J12*0.2)+J12</f>
        <v>2714546.5920000002</v>
      </c>
      <c r="N12" s="3">
        <f t="shared" ref="N12:N13" si="3">(M12*0.75)+M12</f>
        <v>4750456.5360000003</v>
      </c>
    </row>
    <row r="13" spans="1:15" ht="22.25" customHeight="1">
      <c r="A13" s="3" t="s">
        <v>49</v>
      </c>
      <c r="B13" s="3"/>
      <c r="C13" s="3"/>
      <c r="D13" s="3"/>
      <c r="E13" s="3"/>
      <c r="F13" s="3"/>
      <c r="G13" s="41">
        <v>6801</v>
      </c>
      <c r="H13" s="3"/>
      <c r="I13" s="3"/>
      <c r="J13" s="3">
        <v>1800519.61</v>
      </c>
      <c r="K13" s="3">
        <f t="shared" si="0"/>
        <v>0</v>
      </c>
      <c r="L13" s="51">
        <f t="shared" si="1"/>
        <v>0</v>
      </c>
      <c r="M13" s="3">
        <f t="shared" si="2"/>
        <v>2160623.5320000001</v>
      </c>
      <c r="N13" s="3">
        <f t="shared" si="3"/>
        <v>3781091.1810000003</v>
      </c>
    </row>
    <row r="14" spans="1:15" ht="22.25" customHeight="1">
      <c r="A14" s="53" t="s">
        <v>52</v>
      </c>
      <c r="B14" s="53"/>
      <c r="C14" s="53"/>
      <c r="D14" s="5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22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ht="22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22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1">
    <mergeCell ref="A14:D14"/>
  </mergeCells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workbookViewId="0">
      <selection activeCell="H18" sqref="H18"/>
    </sheetView>
  </sheetViews>
  <sheetFormatPr baseColWidth="10" defaultColWidth="8.83203125" defaultRowHeight="15"/>
  <cols>
    <col min="4" max="4" width="12.5" customWidth="1"/>
    <col min="7" max="7" width="13.33203125" customWidth="1"/>
    <col min="8" max="8" width="16.1640625" customWidth="1"/>
    <col min="10" max="10" width="14.1640625" customWidth="1"/>
    <col min="13" max="13" width="16" customWidth="1"/>
    <col min="14" max="14" width="18.5" customWidth="1"/>
  </cols>
  <sheetData>
    <row r="1" spans="1:14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</row>
    <row r="4" spans="1:14">
      <c r="F4" s="29" t="s">
        <v>31</v>
      </c>
      <c r="G4" s="29"/>
      <c r="H4" s="29"/>
    </row>
    <row r="5" spans="1:14">
      <c r="F5" s="29" t="s">
        <v>53</v>
      </c>
      <c r="G5" s="29"/>
      <c r="H5" s="29"/>
    </row>
    <row r="6" spans="1:14" ht="16">
      <c r="A6" s="19"/>
      <c r="F6" s="29" t="s">
        <v>59</v>
      </c>
      <c r="G6" s="29"/>
      <c r="H6" s="29"/>
    </row>
    <row r="7" spans="1:14">
      <c r="F7" s="29" t="s">
        <v>66</v>
      </c>
      <c r="G7" s="29"/>
      <c r="H7" s="29"/>
      <c r="N7" s="4"/>
    </row>
    <row r="8" spans="1:14">
      <c r="A8" s="23" t="s">
        <v>0</v>
      </c>
      <c r="B8" s="24" t="s">
        <v>25</v>
      </c>
      <c r="C8" s="25"/>
      <c r="D8" s="26"/>
      <c r="E8" s="22" t="s">
        <v>9</v>
      </c>
      <c r="F8" s="22"/>
      <c r="G8" s="22"/>
      <c r="H8" s="22"/>
      <c r="I8" s="22"/>
      <c r="J8" s="27"/>
      <c r="K8" s="30" t="s">
        <v>4</v>
      </c>
      <c r="L8" s="22" t="s">
        <v>12</v>
      </c>
      <c r="M8" s="22"/>
      <c r="N8" s="22"/>
    </row>
    <row r="9" spans="1:14">
      <c r="A9" s="31"/>
      <c r="B9" s="32">
        <v>2016</v>
      </c>
      <c r="C9" s="33">
        <v>2017</v>
      </c>
      <c r="D9" s="33" t="s">
        <v>73</v>
      </c>
      <c r="E9" s="22" t="s">
        <v>2</v>
      </c>
      <c r="F9" s="22"/>
      <c r="G9" s="27"/>
      <c r="H9" s="30" t="s">
        <v>3</v>
      </c>
      <c r="I9" s="22"/>
      <c r="J9" s="27"/>
      <c r="K9" s="30" t="s">
        <v>5</v>
      </c>
      <c r="L9" s="22"/>
      <c r="M9" s="30" t="s">
        <v>6</v>
      </c>
      <c r="N9" s="22"/>
    </row>
    <row r="10" spans="1:14">
      <c r="A10" s="11"/>
      <c r="B10" s="11"/>
      <c r="C10" s="2"/>
      <c r="D10" s="2"/>
      <c r="E10" s="12">
        <v>2016</v>
      </c>
      <c r="F10" s="12">
        <v>2017</v>
      </c>
      <c r="G10" s="13" t="s">
        <v>69</v>
      </c>
      <c r="H10" s="13">
        <v>2016</v>
      </c>
      <c r="I10" s="13">
        <v>2017</v>
      </c>
      <c r="J10" s="13" t="s">
        <v>67</v>
      </c>
      <c r="K10" s="13">
        <v>2018</v>
      </c>
      <c r="L10" s="13">
        <v>2019</v>
      </c>
      <c r="M10" s="13">
        <v>2018</v>
      </c>
      <c r="N10" s="13">
        <v>2019</v>
      </c>
    </row>
    <row r="11" spans="1:14">
      <c r="A11" s="3" t="s">
        <v>42</v>
      </c>
      <c r="B11" s="3">
        <v>56</v>
      </c>
      <c r="C11" s="3">
        <v>82</v>
      </c>
      <c r="D11" s="3">
        <v>82</v>
      </c>
      <c r="E11" s="40">
        <v>18556</v>
      </c>
      <c r="F11" s="40"/>
      <c r="G11" s="41">
        <v>332</v>
      </c>
      <c r="H11" s="42">
        <v>6241622.7999999998</v>
      </c>
      <c r="I11" s="42"/>
      <c r="J11" s="42">
        <v>79786414</v>
      </c>
      <c r="K11" s="51">
        <f>(D11*0.2)+D11</f>
        <v>98.4</v>
      </c>
      <c r="L11" s="51">
        <f>(K11*0.75)+K11</f>
        <v>172.20000000000002</v>
      </c>
      <c r="M11" s="48">
        <f>(J11*0.2)+J11</f>
        <v>95743696.799999997</v>
      </c>
      <c r="N11" s="48">
        <f>(M11*0.75)+M11</f>
        <v>167551469.39999998</v>
      </c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53" t="s">
        <v>52</v>
      </c>
      <c r="B24" s="53"/>
      <c r="C24" s="53"/>
      <c r="D24" s="53"/>
    </row>
  </sheetData>
  <mergeCells count="1">
    <mergeCell ref="A24:D24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9"/>
  <sheetViews>
    <sheetView topLeftCell="A4" workbookViewId="0">
      <selection activeCell="B8" sqref="B8"/>
    </sheetView>
  </sheetViews>
  <sheetFormatPr baseColWidth="10" defaultColWidth="8.83203125" defaultRowHeight="15"/>
  <cols>
    <col min="1" max="1" width="45.5" customWidth="1"/>
    <col min="6" max="6" width="13.6640625" customWidth="1"/>
    <col min="7" max="7" width="13.33203125" customWidth="1"/>
  </cols>
  <sheetData>
    <row r="2" spans="1:11" ht="16">
      <c r="B2" s="1"/>
      <c r="C2" s="1"/>
      <c r="D2" s="1"/>
    </row>
    <row r="8" spans="1:11" ht="16">
      <c r="B8" s="19"/>
    </row>
    <row r="10" spans="1:11">
      <c r="D10" s="29" t="s">
        <v>16</v>
      </c>
      <c r="E10" s="29"/>
      <c r="F10" s="29"/>
      <c r="G10" s="29"/>
      <c r="H10" s="29"/>
      <c r="I10" s="29"/>
      <c r="J10" s="29"/>
    </row>
    <row r="11" spans="1:11">
      <c r="A11" s="3"/>
      <c r="B11" s="3"/>
      <c r="C11" s="3"/>
      <c r="D11" s="3"/>
      <c r="E11" s="54" t="s">
        <v>19</v>
      </c>
      <c r="F11" s="55"/>
      <c r="G11" s="56"/>
      <c r="H11" s="54" t="s">
        <v>20</v>
      </c>
      <c r="I11" s="55"/>
      <c r="J11" s="55"/>
      <c r="K11" s="56"/>
    </row>
    <row r="12" spans="1:11">
      <c r="A12" s="3"/>
      <c r="B12" s="3"/>
      <c r="C12" s="3"/>
      <c r="D12" s="3"/>
      <c r="E12" s="3">
        <v>2016</v>
      </c>
      <c r="F12" s="3">
        <v>2017</v>
      </c>
      <c r="G12" s="3" t="s">
        <v>24</v>
      </c>
      <c r="H12" s="3">
        <v>2016</v>
      </c>
      <c r="I12" s="3">
        <v>2017</v>
      </c>
      <c r="J12" s="3" t="s">
        <v>24</v>
      </c>
      <c r="K12" s="3"/>
    </row>
    <row r="13" spans="1:11">
      <c r="A13" s="3"/>
      <c r="B13" s="43" t="s">
        <v>17</v>
      </c>
      <c r="C13" s="43" t="s">
        <v>18</v>
      </c>
      <c r="D13" s="43"/>
      <c r="E13" s="3"/>
      <c r="F13" s="3"/>
      <c r="G13" s="3"/>
      <c r="H13" s="3"/>
      <c r="I13" s="3"/>
      <c r="J13" s="3"/>
      <c r="K13" s="3"/>
    </row>
    <row r="14" spans="1:11">
      <c r="A14" s="44" t="s">
        <v>46</v>
      </c>
      <c r="B14" s="43" t="s">
        <v>17</v>
      </c>
      <c r="C14" s="43"/>
      <c r="D14" s="43"/>
      <c r="E14" s="3"/>
      <c r="F14" s="3"/>
      <c r="G14" s="3"/>
      <c r="H14" s="3"/>
      <c r="I14" s="3"/>
      <c r="J14" s="3"/>
      <c r="K14" s="3"/>
    </row>
    <row r="15" spans="1:11">
      <c r="A15" s="36" t="s">
        <v>31</v>
      </c>
      <c r="B15" s="54" t="s">
        <v>48</v>
      </c>
      <c r="C15" s="56"/>
      <c r="D15" s="43"/>
      <c r="E15" s="3" t="s">
        <v>47</v>
      </c>
      <c r="F15" s="3" t="s">
        <v>47</v>
      </c>
      <c r="G15" s="3"/>
      <c r="H15" s="3" t="s">
        <v>47</v>
      </c>
      <c r="I15" s="3" t="s">
        <v>47</v>
      </c>
      <c r="J15" s="3"/>
      <c r="K15" s="3"/>
    </row>
    <row r="16" spans="1:11">
      <c r="A16" s="36" t="s">
        <v>32</v>
      </c>
      <c r="B16" s="43"/>
      <c r="C16" s="43"/>
      <c r="D16" s="43"/>
      <c r="E16" s="3" t="s">
        <v>47</v>
      </c>
      <c r="F16" s="3" t="s">
        <v>47</v>
      </c>
      <c r="G16" s="3" t="s">
        <v>47</v>
      </c>
      <c r="H16" s="3" t="s">
        <v>47</v>
      </c>
      <c r="I16" s="3" t="s">
        <v>47</v>
      </c>
      <c r="J16" s="3" t="s">
        <v>47</v>
      </c>
      <c r="K16" s="3"/>
    </row>
    <row r="17" spans="1:12">
      <c r="A17" s="36" t="s">
        <v>33</v>
      </c>
      <c r="B17" s="43"/>
      <c r="C17" s="43"/>
      <c r="D17" s="43"/>
      <c r="E17" s="3" t="s">
        <v>47</v>
      </c>
      <c r="F17" s="3" t="s">
        <v>47</v>
      </c>
      <c r="G17" s="3" t="s">
        <v>47</v>
      </c>
      <c r="H17" s="3" t="s">
        <v>47</v>
      </c>
      <c r="I17" s="3" t="s">
        <v>47</v>
      </c>
      <c r="J17" s="3" t="s">
        <v>47</v>
      </c>
      <c r="K17" s="3"/>
    </row>
    <row r="18" spans="1:12">
      <c r="A18" s="36" t="s">
        <v>34</v>
      </c>
      <c r="B18" s="43"/>
      <c r="C18" s="43"/>
      <c r="D18" s="43"/>
      <c r="E18" s="3" t="s">
        <v>47</v>
      </c>
      <c r="F18" s="3" t="s">
        <v>47</v>
      </c>
      <c r="G18" s="3" t="s">
        <v>47</v>
      </c>
      <c r="H18" s="3" t="s">
        <v>47</v>
      </c>
      <c r="I18" s="3" t="s">
        <v>47</v>
      </c>
      <c r="J18" s="3" t="s">
        <v>47</v>
      </c>
      <c r="K18" s="3"/>
    </row>
    <row r="19" spans="1:12">
      <c r="A19" s="36" t="s">
        <v>35</v>
      </c>
      <c r="B19" s="43"/>
      <c r="C19" s="43"/>
      <c r="D19" s="43"/>
      <c r="E19" s="3" t="s">
        <v>47</v>
      </c>
      <c r="F19" s="3" t="s">
        <v>47</v>
      </c>
      <c r="G19" s="3" t="s">
        <v>47</v>
      </c>
      <c r="H19" s="3" t="s">
        <v>47</v>
      </c>
      <c r="I19" s="3" t="s">
        <v>47</v>
      </c>
      <c r="J19" s="3" t="s">
        <v>47</v>
      </c>
      <c r="K19" s="3"/>
    </row>
    <row r="20" spans="1:12">
      <c r="A20" s="36" t="s">
        <v>36</v>
      </c>
      <c r="B20" s="43"/>
      <c r="C20" s="43"/>
      <c r="D20" s="43"/>
      <c r="E20" s="3" t="s">
        <v>47</v>
      </c>
      <c r="F20" s="3" t="s">
        <v>47</v>
      </c>
      <c r="G20" s="3" t="s">
        <v>47</v>
      </c>
      <c r="H20" s="3" t="s">
        <v>47</v>
      </c>
      <c r="I20" s="3" t="s">
        <v>47</v>
      </c>
      <c r="J20" s="3" t="s">
        <v>47</v>
      </c>
      <c r="K20" s="3"/>
    </row>
    <row r="21" spans="1:12">
      <c r="A21" s="36" t="s">
        <v>37</v>
      </c>
      <c r="B21" s="43"/>
      <c r="C21" s="43"/>
      <c r="D21" s="43"/>
      <c r="E21" s="3" t="s">
        <v>47</v>
      </c>
      <c r="F21" s="3" t="s">
        <v>47</v>
      </c>
      <c r="G21" s="3" t="s">
        <v>47</v>
      </c>
      <c r="H21" s="3" t="s">
        <v>47</v>
      </c>
      <c r="I21" s="3" t="s">
        <v>47</v>
      </c>
      <c r="J21" s="3" t="s">
        <v>47</v>
      </c>
      <c r="K21" s="3"/>
    </row>
    <row r="22" spans="1:12">
      <c r="A22" s="36" t="s">
        <v>38</v>
      </c>
      <c r="B22" s="43"/>
      <c r="C22" s="43"/>
      <c r="D22" s="43"/>
      <c r="E22" s="3" t="s">
        <v>47</v>
      </c>
      <c r="F22" s="3" t="s">
        <v>47</v>
      </c>
      <c r="G22" s="3" t="s">
        <v>47</v>
      </c>
      <c r="H22" s="3" t="s">
        <v>47</v>
      </c>
      <c r="I22" s="3" t="s">
        <v>47</v>
      </c>
      <c r="J22" s="3" t="s">
        <v>47</v>
      </c>
      <c r="K22" s="3"/>
    </row>
    <row r="23" spans="1:12">
      <c r="A23" s="36" t="s">
        <v>39</v>
      </c>
      <c r="B23" s="43"/>
      <c r="C23" s="43"/>
      <c r="D23" s="43"/>
      <c r="E23" s="3" t="s">
        <v>47</v>
      </c>
      <c r="F23" s="3" t="s">
        <v>47</v>
      </c>
      <c r="G23" s="3" t="s">
        <v>47</v>
      </c>
      <c r="H23" s="3" t="s">
        <v>47</v>
      </c>
      <c r="I23" s="3" t="s">
        <v>47</v>
      </c>
      <c r="J23" s="3" t="s">
        <v>47</v>
      </c>
      <c r="K23" s="3"/>
    </row>
    <row r="24" spans="1:12">
      <c r="A24" s="36" t="s">
        <v>40</v>
      </c>
      <c r="B24" s="3"/>
      <c r="C24" s="3"/>
      <c r="D24" s="3"/>
      <c r="E24" s="3" t="s">
        <v>47</v>
      </c>
      <c r="F24" s="3" t="s">
        <v>47</v>
      </c>
      <c r="G24" s="3" t="s">
        <v>47</v>
      </c>
      <c r="H24" s="3" t="s">
        <v>47</v>
      </c>
      <c r="I24" s="3" t="s">
        <v>47</v>
      </c>
      <c r="J24" s="3" t="s">
        <v>47</v>
      </c>
      <c r="K24" s="3"/>
    </row>
    <row r="25" spans="1:12">
      <c r="A25" s="3"/>
      <c r="B25" s="43" t="s">
        <v>21</v>
      </c>
      <c r="C25" s="43"/>
      <c r="D25" s="3"/>
      <c r="E25" s="3" t="s">
        <v>47</v>
      </c>
      <c r="F25" s="3" t="s">
        <v>47</v>
      </c>
      <c r="G25" s="3" t="s">
        <v>47</v>
      </c>
      <c r="H25" s="3" t="s">
        <v>47</v>
      </c>
      <c r="I25" s="3" t="s">
        <v>47</v>
      </c>
      <c r="J25" s="3" t="s">
        <v>47</v>
      </c>
      <c r="K25" s="3"/>
    </row>
    <row r="26" spans="1:12">
      <c r="A26" s="53" t="s">
        <v>52</v>
      </c>
      <c r="B26" s="53"/>
      <c r="C26" s="53"/>
      <c r="D26" s="53"/>
    </row>
    <row r="27" spans="1:12">
      <c r="B27" s="34" t="s">
        <v>22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>
      <c r="B28" s="34" t="s">
        <v>23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</sheetData>
  <mergeCells count="4">
    <mergeCell ref="E11:G11"/>
    <mergeCell ref="H11:K11"/>
    <mergeCell ref="B15:C15"/>
    <mergeCell ref="A26:D26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topLeftCell="A4" workbookViewId="0">
      <selection activeCell="G15" sqref="G15:H15"/>
    </sheetView>
  </sheetViews>
  <sheetFormatPr baseColWidth="10" defaultColWidth="8.83203125" defaultRowHeight="15"/>
  <cols>
    <col min="1" max="1" width="14.6640625" customWidth="1"/>
    <col min="2" max="3" width="7.6640625" customWidth="1"/>
    <col min="4" max="4" width="16.5" customWidth="1"/>
    <col min="5" max="5" width="12.6640625" customWidth="1"/>
    <col min="6" max="6" width="11.83203125" customWidth="1"/>
    <col min="7" max="7" width="12.6640625" customWidth="1"/>
    <col min="8" max="8" width="17" customWidth="1"/>
    <col min="9" max="9" width="19" customWidth="1"/>
    <col min="10" max="10" width="17" customWidth="1"/>
    <col min="11" max="11" width="13.33203125" customWidth="1"/>
    <col min="12" max="12" width="13.83203125" customWidth="1"/>
    <col min="13" max="14" width="18.33203125" customWidth="1"/>
  </cols>
  <sheetData>
    <row r="1" spans="1:15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</row>
    <row r="4" spans="1:15">
      <c r="D4" s="29" t="s">
        <v>31</v>
      </c>
      <c r="E4" s="29"/>
      <c r="F4" s="29"/>
    </row>
    <row r="5" spans="1:15">
      <c r="D5" s="29" t="s">
        <v>53</v>
      </c>
      <c r="E5" s="29"/>
      <c r="F5" s="29"/>
    </row>
    <row r="6" spans="1:15">
      <c r="D6" s="29" t="s">
        <v>63</v>
      </c>
      <c r="E6" s="29"/>
      <c r="F6" s="29"/>
    </row>
    <row r="7" spans="1:15">
      <c r="D7" s="29" t="s">
        <v>55</v>
      </c>
      <c r="E7" s="29"/>
      <c r="F7" s="29"/>
      <c r="N7" s="4"/>
      <c r="O7" s="4"/>
    </row>
    <row r="8" spans="1:15">
      <c r="A8" s="24" t="s">
        <v>30</v>
      </c>
      <c r="B8" s="25"/>
      <c r="C8" s="25"/>
      <c r="D8" s="26"/>
      <c r="E8" s="22" t="s">
        <v>9</v>
      </c>
      <c r="F8" s="22" t="s">
        <v>27</v>
      </c>
      <c r="G8" s="22"/>
      <c r="H8" s="22"/>
      <c r="I8" s="22"/>
      <c r="J8" s="27"/>
      <c r="K8" s="30" t="s">
        <v>4</v>
      </c>
      <c r="L8" s="22" t="s">
        <v>12</v>
      </c>
      <c r="M8" s="22"/>
      <c r="N8" s="22"/>
      <c r="O8" s="4"/>
    </row>
    <row r="9" spans="1:15">
      <c r="A9" s="32" t="s">
        <v>27</v>
      </c>
      <c r="B9" s="33">
        <v>2016</v>
      </c>
      <c r="C9" s="33">
        <v>2017</v>
      </c>
      <c r="D9" s="33" t="s">
        <v>26</v>
      </c>
      <c r="E9" s="22" t="s">
        <v>2</v>
      </c>
      <c r="F9" s="22"/>
      <c r="G9" s="27"/>
      <c r="H9" s="30" t="s">
        <v>3</v>
      </c>
      <c r="I9" s="22"/>
      <c r="J9" s="27"/>
      <c r="K9" s="30" t="s">
        <v>5</v>
      </c>
      <c r="L9" s="22"/>
      <c r="M9" s="30" t="s">
        <v>6</v>
      </c>
      <c r="N9" s="22"/>
    </row>
    <row r="10" spans="1:15">
      <c r="A10" s="35" t="s">
        <v>29</v>
      </c>
      <c r="B10" s="2"/>
      <c r="C10" s="2"/>
      <c r="D10" s="2"/>
      <c r="E10" s="12">
        <v>2016</v>
      </c>
      <c r="F10" s="12">
        <v>2017</v>
      </c>
      <c r="G10" s="13" t="s">
        <v>68</v>
      </c>
      <c r="H10" s="13">
        <v>2016</v>
      </c>
      <c r="I10" s="13">
        <v>2017</v>
      </c>
      <c r="J10" s="13" t="s">
        <v>69</v>
      </c>
      <c r="K10" s="13">
        <v>2018</v>
      </c>
      <c r="L10" s="13">
        <v>2019</v>
      </c>
      <c r="M10" s="13">
        <v>2018</v>
      </c>
      <c r="N10" s="13">
        <v>2019</v>
      </c>
    </row>
    <row r="11" spans="1:15" ht="22.25" customHeight="1">
      <c r="A11" s="3" t="s">
        <v>62</v>
      </c>
      <c r="B11" s="3"/>
      <c r="C11" s="3"/>
      <c r="D11" s="52">
        <v>2601047</v>
      </c>
      <c r="E11" s="41">
        <v>1569753</v>
      </c>
      <c r="F11" s="41">
        <v>3929896</v>
      </c>
      <c r="G11" s="41">
        <v>6461394</v>
      </c>
      <c r="H11" s="42">
        <v>5434963752.3100004</v>
      </c>
      <c r="I11" s="42">
        <v>17084718049.860001</v>
      </c>
      <c r="J11" s="41">
        <v>24087361221.759998</v>
      </c>
      <c r="K11" s="48">
        <f>(G11*0.2)+G11</f>
        <v>7753672.7999999998</v>
      </c>
      <c r="L11" s="42">
        <f>(K11*0.75)+K11</f>
        <v>13568927.399999999</v>
      </c>
      <c r="M11" s="48">
        <f>(J11*0.2)+J11</f>
        <v>28904833466.112</v>
      </c>
      <c r="N11" s="48">
        <f>(M11*0.75)+M11</f>
        <v>50583458565.695999</v>
      </c>
    </row>
    <row r="12" spans="1:15" ht="22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22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22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22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ht="22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22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2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7" spans="1:14" ht="16">
      <c r="C27" s="57" t="s">
        <v>61</v>
      </c>
      <c r="D27" s="57"/>
      <c r="E27" s="57"/>
    </row>
  </sheetData>
  <mergeCells count="1">
    <mergeCell ref="C27:E27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H15" sqref="H15"/>
    </sheetView>
  </sheetViews>
  <sheetFormatPr baseColWidth="10" defaultColWidth="8.83203125" defaultRowHeight="15"/>
  <cols>
    <col min="4" max="4" width="24.5" customWidth="1"/>
    <col min="5" max="5" width="17.1640625" customWidth="1"/>
    <col min="6" max="6" width="12.83203125" customWidth="1"/>
    <col min="7" max="7" width="15.5" customWidth="1"/>
    <col min="8" max="8" width="14.6640625" customWidth="1"/>
    <col min="9" max="9" width="15.83203125" customWidth="1"/>
    <col min="10" max="10" width="14" customWidth="1"/>
    <col min="11" max="11" width="12.1640625" bestFit="1" customWidth="1"/>
    <col min="12" max="12" width="11.33203125" customWidth="1"/>
    <col min="13" max="13" width="14" customWidth="1"/>
    <col min="14" max="14" width="13.6640625" bestFit="1" customWidth="1"/>
  </cols>
  <sheetData>
    <row r="1" spans="1:14" ht="16">
      <c r="A1" s="1"/>
      <c r="B1" s="1"/>
      <c r="C1" s="1"/>
      <c r="D1" s="1"/>
      <c r="E1" s="1"/>
      <c r="F1" s="1"/>
      <c r="G1" s="1"/>
      <c r="H1" s="1"/>
      <c r="I1" s="1"/>
      <c r="L1" s="1"/>
      <c r="M1" s="1"/>
      <c r="N1" s="1"/>
    </row>
    <row r="4" spans="1:14">
      <c r="D4" t="s">
        <v>31</v>
      </c>
    </row>
    <row r="5" spans="1:14">
      <c r="D5" t="s">
        <v>53</v>
      </c>
    </row>
    <row r="6" spans="1:14">
      <c r="D6" t="s">
        <v>64</v>
      </c>
    </row>
    <row r="7" spans="1:14">
      <c r="D7" t="s">
        <v>55</v>
      </c>
      <c r="N7" s="4"/>
    </row>
    <row r="8" spans="1:14">
      <c r="A8" s="24" t="s">
        <v>30</v>
      </c>
      <c r="B8" s="25"/>
      <c r="C8" s="25"/>
      <c r="D8" s="26"/>
      <c r="E8" s="22" t="s">
        <v>9</v>
      </c>
      <c r="F8" s="22" t="s">
        <v>27</v>
      </c>
      <c r="G8" s="22"/>
      <c r="H8" s="22"/>
      <c r="I8" s="22"/>
      <c r="J8" s="27"/>
      <c r="K8" s="30" t="s">
        <v>4</v>
      </c>
      <c r="L8" s="22" t="s">
        <v>12</v>
      </c>
      <c r="M8" s="22"/>
      <c r="N8" s="22"/>
    </row>
    <row r="9" spans="1:14">
      <c r="A9" s="32" t="s">
        <v>27</v>
      </c>
      <c r="B9" s="33">
        <v>2016</v>
      </c>
      <c r="C9" s="33">
        <v>2017</v>
      </c>
      <c r="D9" s="33" t="s">
        <v>26</v>
      </c>
      <c r="E9" s="22" t="s">
        <v>2</v>
      </c>
      <c r="F9" s="22"/>
      <c r="G9" s="27"/>
      <c r="H9" s="30" t="s">
        <v>3</v>
      </c>
      <c r="I9" s="22"/>
      <c r="J9" s="27"/>
      <c r="K9" s="30" t="s">
        <v>5</v>
      </c>
      <c r="L9" s="22"/>
      <c r="M9" s="30" t="s">
        <v>6</v>
      </c>
      <c r="N9" s="22"/>
    </row>
    <row r="10" spans="1:14">
      <c r="A10" s="35" t="s">
        <v>29</v>
      </c>
      <c r="B10" s="2"/>
      <c r="C10" s="2"/>
      <c r="D10" s="2"/>
      <c r="E10" s="12">
        <v>2016</v>
      </c>
      <c r="F10" s="12">
        <v>2017</v>
      </c>
      <c r="G10" s="13" t="s">
        <v>24</v>
      </c>
      <c r="H10" s="13">
        <v>2016</v>
      </c>
      <c r="I10" s="13">
        <v>2017</v>
      </c>
      <c r="J10" s="13" t="s">
        <v>24</v>
      </c>
      <c r="K10" s="13">
        <v>2018</v>
      </c>
      <c r="L10" s="13">
        <v>2019</v>
      </c>
      <c r="M10" s="13">
        <v>2018</v>
      </c>
      <c r="N10" s="13">
        <v>2019</v>
      </c>
    </row>
    <row r="11" spans="1:14">
      <c r="A11" s="3"/>
      <c r="B11" s="3"/>
      <c r="C11" s="3"/>
      <c r="D11" s="52">
        <v>2601047</v>
      </c>
      <c r="E11" s="41">
        <v>404370</v>
      </c>
      <c r="F11" s="41">
        <v>382231</v>
      </c>
      <c r="G11" s="41">
        <v>361739</v>
      </c>
      <c r="H11" s="42">
        <v>8710460.8000000007</v>
      </c>
      <c r="I11" s="42">
        <v>26887745.140000001</v>
      </c>
      <c r="J11" s="42">
        <v>28710510.870000001</v>
      </c>
      <c r="K11" s="49">
        <f>(G11*0.2)+G11</f>
        <v>434086.8</v>
      </c>
      <c r="L11" s="49">
        <f>(K11*0.75)+K11</f>
        <v>759651.89999999991</v>
      </c>
      <c r="M11" s="42">
        <f>(J11*0.2)+J11</f>
        <v>34452613.044</v>
      </c>
      <c r="N11" s="48">
        <f>(M11*0.75)+M11</f>
        <v>60292072.827</v>
      </c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6" spans="1:14" ht="19">
      <c r="B26" s="58" t="s">
        <v>51</v>
      </c>
      <c r="C26" s="58"/>
      <c r="D26" s="58"/>
    </row>
  </sheetData>
  <mergeCells count="1">
    <mergeCell ref="B26:D2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Chq Cleared-USD</vt:lpstr>
      <vt:lpstr>Chq Cleared-LRD</vt:lpstr>
      <vt:lpstr>ATM-USD</vt:lpstr>
      <vt:lpstr>ATM -LRD</vt:lpstr>
      <vt:lpstr>POS-USD</vt:lpstr>
      <vt:lpstr>POS-LRD</vt:lpstr>
      <vt:lpstr>FRAUD</vt:lpstr>
      <vt:lpstr>Mobile Money-LRD</vt:lpstr>
      <vt:lpstr>Mobile Money - USD</vt:lpstr>
      <vt:lpstr>INTERNET BANKING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wami-imao</dc:creator>
  <cp:lastModifiedBy>Paddy Ilos</cp:lastModifiedBy>
  <cp:lastPrinted>2018-10-31T02:07:52Z</cp:lastPrinted>
  <dcterms:created xsi:type="dcterms:W3CDTF">2010-08-19T07:45:47Z</dcterms:created>
  <dcterms:modified xsi:type="dcterms:W3CDTF">2018-10-31T02:28:52Z</dcterms:modified>
</cp:coreProperties>
</file>